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amgrosdk.sharepoint.com/sites/BD1/Delte dokumenter/07. Udbud/Nordiske kriterier for mere bæredygtig emballage/Igangværende revision af MASTER/Scoringsmodel/"/>
    </mc:Choice>
  </mc:AlternateContent>
  <xr:revisionPtr revIDLastSave="21" documentId="8_{BBF784DA-2D96-4B8C-B915-395DFF8A9C44}" xr6:coauthVersionLast="47" xr6:coauthVersionMax="47" xr10:uidLastSave="{E5D091AD-5ECD-4050-BA3D-242C334608BA}"/>
  <workbookProtection workbookAlgorithmName="SHA-512" workbookHashValue="SU71osEV8BYvxhAmeHrnrUp0eJmlrSBRO09pnDReoAgyRreM7K+SKdEwHAYhpWHE2PzY++zQLjbExZoe/kYDuA==" workbookSaltValue="EVl5oZDYeVNHXs5lWsoDaw==" workbookSpinCount="100000" lockStructure="1"/>
  <bookViews>
    <workbookView xWindow="-108" yWindow="-108" windowWidth="30936" windowHeight="16776" activeTab="1" xr2:uid="{6B1D463C-FC9E-4924-9DEC-12827A52B821}"/>
  </bookViews>
  <sheets>
    <sheet name="Introduction" sheetId="12" r:id="rId1"/>
    <sheet name="Scoring model" sheetId="11" r:id="rId2"/>
    <sheet name="Data emissions" sheetId="14" state="hidden" r:id="rId3"/>
    <sheet name="Data disposal" sheetId="15" state="hidden" r:id="rId4"/>
    <sheet name="Example description" sheetId="8" r:id="rId5"/>
    <sheet name="Versionshistorik" sheetId="17" state="hidden" r:id="rId6"/>
    <sheet name="Lists" sheetId="4" state="hidden" r:id="rId7"/>
  </sheets>
  <definedNames>
    <definedName name="list">Lists!$B$6:$B$8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1" l="1"/>
  <c r="I10" i="11" s="1"/>
  <c r="I14" i="11"/>
  <c r="I15" i="11"/>
  <c r="I16" i="11"/>
  <c r="I17" i="11"/>
  <c r="I18" i="11"/>
  <c r="I19" i="11"/>
  <c r="I20" i="11"/>
  <c r="I21" i="11"/>
  <c r="I22" i="11"/>
  <c r="I23" i="11"/>
  <c r="I24" i="11"/>
  <c r="I25" i="11"/>
  <c r="I26" i="11"/>
  <c r="I27" i="11"/>
  <c r="I28" i="11"/>
  <c r="I29" i="11"/>
  <c r="I30" i="11"/>
  <c r="I31" i="11"/>
  <c r="I32" i="11"/>
  <c r="I33" i="11"/>
  <c r="I34" i="11"/>
  <c r="I35" i="11"/>
  <c r="I36" i="11"/>
  <c r="I37" i="11"/>
  <c r="I38" i="11"/>
  <c r="I39" i="11"/>
  <c r="I4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G11" i="11"/>
  <c r="I11" i="11" s="1"/>
  <c r="G12" i="11"/>
  <c r="I12" i="11" s="1"/>
  <c r="G13" i="11"/>
  <c r="I13" i="11" s="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H10" i="11"/>
  <c r="P22" i="11"/>
  <c r="F19" i="15"/>
  <c r="F17" i="15"/>
  <c r="D18" i="15"/>
  <c r="D17" i="15"/>
  <c r="N33" i="11"/>
  <c r="D8" i="15"/>
  <c r="H8" i="15" s="1"/>
  <c r="D6" i="15"/>
  <c r="H6" i="15" s="1"/>
  <c r="I6" i="15" s="1"/>
  <c r="N22" i="11"/>
  <c r="N24" i="11"/>
  <c r="O22" i="14"/>
  <c r="H9" i="15"/>
  <c r="I9" i="15" s="1"/>
  <c r="H10" i="15"/>
  <c r="I10" i="15" s="1"/>
  <c r="H11" i="15"/>
  <c r="H12" i="15"/>
  <c r="I12" i="15" s="1"/>
  <c r="H13" i="15"/>
  <c r="I13" i="15" s="1"/>
  <c r="H14" i="15"/>
  <c r="I14" i="15" s="1"/>
  <c r="H15" i="15"/>
  <c r="I15" i="15" s="1"/>
  <c r="H16" i="15"/>
  <c r="I16" i="15" s="1"/>
  <c r="H17" i="15"/>
  <c r="I17" i="15" s="1"/>
  <c r="H18" i="15"/>
  <c r="I18" i="15" s="1"/>
  <c r="H20" i="15"/>
  <c r="H7" i="15"/>
  <c r="P37" i="11"/>
  <c r="I11" i="15" l="1"/>
  <c r="O27" i="11" s="1"/>
  <c r="O30" i="11"/>
  <c r="O29" i="11"/>
  <c r="O28" i="11"/>
  <c r="O26" i="11"/>
  <c r="O25" i="11"/>
  <c r="O34" i="11"/>
  <c r="O33" i="11"/>
  <c r="O31" i="11"/>
  <c r="I8" i="15"/>
  <c r="O24" i="11" s="1"/>
  <c r="P24" i="11" s="1"/>
  <c r="I7" i="15"/>
  <c r="O23" i="11" s="1"/>
  <c r="I20" i="15"/>
  <c r="O36" i="11" s="1"/>
  <c r="D19" i="15"/>
  <c r="H19" i="15" s="1"/>
  <c r="O22" i="11"/>
  <c r="Q36" i="11"/>
  <c r="Q35" i="11"/>
  <c r="Q34" i="11"/>
  <c r="Q33" i="11"/>
  <c r="Q31" i="11"/>
  <c r="Q30" i="11"/>
  <c r="Q29" i="11"/>
  <c r="Q28" i="11"/>
  <c r="Q27" i="11"/>
  <c r="Q26" i="11"/>
  <c r="Q25" i="11"/>
  <c r="Q23" i="11"/>
  <c r="Q22" i="11"/>
  <c r="N36" i="11"/>
  <c r="P36" i="11" s="1"/>
  <c r="N35" i="11"/>
  <c r="N31" i="11"/>
  <c r="N30" i="11"/>
  <c r="P30" i="11" s="1"/>
  <c r="N29" i="11"/>
  <c r="P29" i="11" s="1"/>
  <c r="N28" i="11"/>
  <c r="P28" i="11" s="1"/>
  <c r="N27" i="11"/>
  <c r="N26" i="11"/>
  <c r="P26" i="11" s="1"/>
  <c r="N25" i="11"/>
  <c r="N23" i="11"/>
  <c r="T30" i="11"/>
  <c r="T27" i="11"/>
  <c r="T29" i="11"/>
  <c r="T23" i="11"/>
  <c r="O32" i="11" l="1"/>
  <c r="P25" i="11"/>
  <c r="P31" i="11"/>
  <c r="I19" i="15"/>
  <c r="O35" i="11" s="1"/>
  <c r="P35" i="11" s="1"/>
  <c r="P23" i="11"/>
  <c r="P33" i="11"/>
  <c r="P27" i="11"/>
  <c r="N34" i="11"/>
  <c r="P34" i="11" s="1"/>
  <c r="N32" i="11"/>
  <c r="T25" i="11"/>
  <c r="T26" i="11"/>
  <c r="P32" i="11" l="1"/>
  <c r="BC71" i="14"/>
  <c r="BB71" i="14"/>
  <c r="BA71" i="14"/>
  <c r="AZ71" i="14"/>
  <c r="AY71" i="14"/>
  <c r="AX71" i="14"/>
  <c r="AW71" i="14"/>
  <c r="AV71" i="14"/>
  <c r="AU71" i="14"/>
  <c r="AT71" i="14"/>
  <c r="AS71" i="14"/>
  <c r="AR71" i="14"/>
  <c r="AQ71" i="14"/>
  <c r="AP71" i="14"/>
  <c r="AO71" i="14"/>
  <c r="AN71" i="14"/>
  <c r="AM71" i="14"/>
  <c r="AL71" i="14"/>
  <c r="AK71" i="14"/>
  <c r="AJ71" i="14"/>
  <c r="AI71" i="14"/>
  <c r="AH71" i="14"/>
  <c r="AG71" i="14"/>
  <c r="AF71" i="14"/>
  <c r="AE71" i="14"/>
  <c r="AD71" i="14"/>
  <c r="AC71" i="14"/>
  <c r="AB71" i="14"/>
  <c r="AA71" i="14"/>
  <c r="Z71" i="14"/>
  <c r="Y71" i="14"/>
  <c r="X71" i="14"/>
  <c r="W71" i="14"/>
  <c r="V71" i="14"/>
  <c r="U71" i="14"/>
  <c r="T71" i="14"/>
  <c r="S71" i="14"/>
  <c r="R71" i="14"/>
  <c r="Q71" i="14"/>
  <c r="P71" i="14"/>
  <c r="O71" i="14"/>
  <c r="N71" i="14"/>
  <c r="M71" i="14"/>
  <c r="L71" i="14"/>
  <c r="K71" i="14"/>
  <c r="J71" i="14"/>
  <c r="I71" i="14"/>
  <c r="H71" i="14"/>
  <c r="BD71" i="14" s="1"/>
  <c r="BC70" i="14"/>
  <c r="BB70" i="14"/>
  <c r="BA70" i="14"/>
  <c r="AZ70" i="14"/>
  <c r="AY70" i="14"/>
  <c r="AX70" i="14"/>
  <c r="AW70" i="14"/>
  <c r="AV70" i="14"/>
  <c r="AU70" i="14"/>
  <c r="AT70" i="14"/>
  <c r="AS70" i="14"/>
  <c r="AR70" i="14"/>
  <c r="AQ70" i="14"/>
  <c r="AP70" i="14"/>
  <c r="AO70" i="14"/>
  <c r="AN70" i="14"/>
  <c r="AM70" i="14"/>
  <c r="AL70" i="14"/>
  <c r="AK70" i="14"/>
  <c r="AJ70" i="14"/>
  <c r="AI70" i="14"/>
  <c r="AH70" i="14"/>
  <c r="AG70" i="14"/>
  <c r="AF70" i="14"/>
  <c r="AE70" i="14"/>
  <c r="AD70" i="14"/>
  <c r="AC70" i="14"/>
  <c r="AB70" i="14"/>
  <c r="AA70" i="14"/>
  <c r="Z70" i="14"/>
  <c r="Y70" i="14"/>
  <c r="X70" i="14"/>
  <c r="W70" i="14"/>
  <c r="V70" i="14"/>
  <c r="U70" i="14"/>
  <c r="T70" i="14"/>
  <c r="S70" i="14"/>
  <c r="R70" i="14"/>
  <c r="Q70" i="14"/>
  <c r="P70" i="14"/>
  <c r="O70" i="14"/>
  <c r="N70" i="14"/>
  <c r="M70" i="14"/>
  <c r="L70" i="14"/>
  <c r="K70" i="14"/>
  <c r="J70" i="14"/>
  <c r="I70" i="14"/>
  <c r="H70" i="14"/>
  <c r="BD70" i="14" s="1"/>
  <c r="BD69" i="14"/>
  <c r="BD68" i="14"/>
  <c r="BD67" i="14"/>
  <c r="BD66" i="14"/>
  <c r="BD65" i="14"/>
  <c r="BD64" i="14"/>
  <c r="BD63" i="14"/>
  <c r="BD62" i="14"/>
  <c r="BD61" i="14"/>
  <c r="BD60" i="14"/>
  <c r="BD59" i="14"/>
  <c r="BD58" i="14"/>
  <c r="BD57" i="14"/>
  <c r="BD56" i="14"/>
  <c r="BD55" i="14"/>
  <c r="BD54" i="14"/>
  <c r="BD53" i="14"/>
  <c r="BD52" i="14"/>
  <c r="BD51" i="14"/>
  <c r="BD50" i="14"/>
  <c r="BD49" i="14"/>
  <c r="BD48" i="14"/>
  <c r="BD47" i="14"/>
  <c r="BD46" i="14"/>
  <c r="BD45" i="14"/>
  <c r="BD44" i="14"/>
  <c r="BD43" i="14"/>
  <c r="BD42" i="14"/>
  <c r="BD41" i="14"/>
  <c r="BC40" i="14"/>
  <c r="BB40" i="14"/>
  <c r="BA40" i="14"/>
  <c r="AZ40" i="14"/>
  <c r="AY40" i="14"/>
  <c r="AX40" i="14"/>
  <c r="AW40" i="14"/>
  <c r="AV40" i="14"/>
  <c r="AU40" i="14"/>
  <c r="AT40" i="14"/>
  <c r="AS40" i="14"/>
  <c r="AR40" i="14"/>
  <c r="AQ40" i="14"/>
  <c r="AP40" i="14"/>
  <c r="AO40" i="14"/>
  <c r="AN40" i="14"/>
  <c r="AM40" i="14"/>
  <c r="AL40" i="14"/>
  <c r="AK40" i="14"/>
  <c r="AJ40" i="14"/>
  <c r="AI40" i="14"/>
  <c r="AH40" i="14"/>
  <c r="AG40" i="14"/>
  <c r="AF40" i="14"/>
  <c r="AE40" i="14"/>
  <c r="AD40" i="14"/>
  <c r="AC40" i="14"/>
  <c r="AB40" i="14"/>
  <c r="AA40" i="14"/>
  <c r="Z40" i="14"/>
  <c r="Y40" i="14"/>
  <c r="X40" i="14"/>
  <c r="W40" i="14"/>
  <c r="V40" i="14"/>
  <c r="U40" i="14"/>
  <c r="T40" i="14"/>
  <c r="Q40" i="14"/>
  <c r="P40" i="14"/>
  <c r="N40" i="14"/>
  <c r="M40" i="14"/>
  <c r="K40" i="14"/>
  <c r="J40" i="14"/>
  <c r="I40" i="14"/>
  <c r="H40" i="14"/>
  <c r="BD40" i="14" s="1"/>
  <c r="BC39" i="14"/>
  <c r="BB39" i="14"/>
  <c r="BA39" i="14"/>
  <c r="AZ39" i="14"/>
  <c r="AY39" i="14"/>
  <c r="AX39" i="14"/>
  <c r="AW39" i="14"/>
  <c r="AV39" i="14"/>
  <c r="AU39" i="14"/>
  <c r="AT39" i="14"/>
  <c r="AS39" i="14"/>
  <c r="AR39" i="14"/>
  <c r="AQ39" i="14"/>
  <c r="AP39" i="14"/>
  <c r="AO39" i="14"/>
  <c r="AN39" i="14"/>
  <c r="AM39" i="14"/>
  <c r="AL39" i="14"/>
  <c r="AK39" i="14"/>
  <c r="AJ39" i="14"/>
  <c r="AI39" i="14"/>
  <c r="AH39" i="14"/>
  <c r="AG39" i="14"/>
  <c r="AF39" i="14"/>
  <c r="AE39" i="14"/>
  <c r="AD39" i="14"/>
  <c r="AC39" i="14"/>
  <c r="AB39" i="14"/>
  <c r="AA39" i="14"/>
  <c r="Z39" i="14"/>
  <c r="Y39" i="14"/>
  <c r="X39" i="14"/>
  <c r="W39" i="14"/>
  <c r="V39" i="14"/>
  <c r="U39" i="14"/>
  <c r="T39" i="14"/>
  <c r="Q39" i="14"/>
  <c r="P39" i="14"/>
  <c r="N39" i="14"/>
  <c r="M39" i="14"/>
  <c r="K39" i="14"/>
  <c r="J39" i="14"/>
  <c r="I39" i="14"/>
  <c r="H39" i="14"/>
  <c r="BD39" i="14" s="1"/>
  <c r="BC38" i="14"/>
  <c r="BB38" i="14"/>
  <c r="BA38" i="14"/>
  <c r="AZ38" i="14"/>
  <c r="AY38" i="14"/>
  <c r="AX38" i="14"/>
  <c r="AW38" i="14"/>
  <c r="AV38" i="14"/>
  <c r="AU38" i="14"/>
  <c r="AT38" i="14"/>
  <c r="AS38" i="14"/>
  <c r="AR38" i="14"/>
  <c r="AQ38" i="14"/>
  <c r="AP38" i="14"/>
  <c r="AO38" i="14"/>
  <c r="AN38" i="14"/>
  <c r="AM38" i="14"/>
  <c r="AL38" i="14"/>
  <c r="AK38" i="14"/>
  <c r="AJ38" i="14"/>
  <c r="AI38" i="14"/>
  <c r="AH38" i="14"/>
  <c r="AG38" i="14"/>
  <c r="AF38" i="14"/>
  <c r="AE38" i="14"/>
  <c r="AD38" i="14"/>
  <c r="AC38" i="14"/>
  <c r="AB38" i="14"/>
  <c r="AA38" i="14"/>
  <c r="Z38" i="14"/>
  <c r="Y38" i="14"/>
  <c r="X38" i="14"/>
  <c r="W38" i="14"/>
  <c r="V38" i="14"/>
  <c r="U38" i="14"/>
  <c r="T38" i="14"/>
  <c r="R38" i="14"/>
  <c r="Q38" i="14"/>
  <c r="P38" i="14"/>
  <c r="O38" i="14"/>
  <c r="N38" i="14"/>
  <c r="M38" i="14"/>
  <c r="L38" i="14"/>
  <c r="K38" i="14"/>
  <c r="J38" i="14"/>
  <c r="I38" i="14"/>
  <c r="H38" i="14"/>
  <c r="BD38" i="14" s="1"/>
  <c r="BD37" i="14"/>
  <c r="F37" i="14"/>
  <c r="BC36" i="14"/>
  <c r="BB36" i="14"/>
  <c r="BA36" i="14"/>
  <c r="AZ36" i="14"/>
  <c r="AY36" i="14"/>
  <c r="AX36" i="14"/>
  <c r="AW36" i="14"/>
  <c r="AV36" i="14"/>
  <c r="AU36" i="14"/>
  <c r="AT36" i="14"/>
  <c r="AS36" i="14"/>
  <c r="AR36" i="14"/>
  <c r="AQ36" i="14"/>
  <c r="AP36" i="14"/>
  <c r="AO36" i="14"/>
  <c r="AN36" i="14"/>
  <c r="AM36" i="14"/>
  <c r="AL36" i="14"/>
  <c r="AK36" i="14"/>
  <c r="AJ36" i="14"/>
  <c r="AI36" i="14"/>
  <c r="AH36" i="14"/>
  <c r="AG36" i="14"/>
  <c r="AF36" i="14"/>
  <c r="AE36" i="14"/>
  <c r="AD36" i="14"/>
  <c r="AC36" i="14"/>
  <c r="AB36" i="14"/>
  <c r="AA36" i="14"/>
  <c r="Z36" i="14"/>
  <c r="Y36" i="14"/>
  <c r="X36" i="14"/>
  <c r="W36" i="14"/>
  <c r="V36" i="14"/>
  <c r="U36" i="14"/>
  <c r="T36" i="14"/>
  <c r="S36" i="14"/>
  <c r="Q36" i="14"/>
  <c r="P36" i="14"/>
  <c r="N36" i="14"/>
  <c r="M36" i="14"/>
  <c r="L36" i="14"/>
  <c r="K36" i="14"/>
  <c r="J36" i="14"/>
  <c r="I36" i="14"/>
  <c r="H36" i="14"/>
  <c r="BD36" i="14" s="1"/>
  <c r="BD35" i="14"/>
  <c r="BD34" i="14"/>
  <c r="BD33" i="14"/>
  <c r="BD32" i="14"/>
  <c r="BD31" i="14"/>
  <c r="BD30" i="14"/>
  <c r="BC29" i="14"/>
  <c r="BB29" i="14"/>
  <c r="BA29" i="14"/>
  <c r="AZ29" i="14"/>
  <c r="AY29" i="14"/>
  <c r="AX29" i="14"/>
  <c r="AW29" i="14"/>
  <c r="AV29" i="14"/>
  <c r="AU29" i="14"/>
  <c r="AT29" i="14"/>
  <c r="AS29" i="14"/>
  <c r="AR29" i="14"/>
  <c r="AQ29" i="14"/>
  <c r="AP29" i="14"/>
  <c r="AO29" i="14"/>
  <c r="AN29" i="14"/>
  <c r="AM29" i="14"/>
  <c r="AL29" i="14"/>
  <c r="AK29" i="14"/>
  <c r="AJ29" i="14"/>
  <c r="AI29" i="14"/>
  <c r="AH29" i="14"/>
  <c r="AG29" i="14"/>
  <c r="AF29" i="14"/>
  <c r="AE29" i="14"/>
  <c r="AD29" i="14"/>
  <c r="AC29" i="14"/>
  <c r="AB29" i="14"/>
  <c r="AA29" i="14"/>
  <c r="Z29" i="14"/>
  <c r="Y29" i="14"/>
  <c r="X29" i="14"/>
  <c r="W29" i="14"/>
  <c r="V29" i="14"/>
  <c r="U29" i="14"/>
  <c r="T29" i="14"/>
  <c r="Q29" i="14"/>
  <c r="P29" i="14"/>
  <c r="N29" i="14"/>
  <c r="M29" i="14"/>
  <c r="K29" i="14"/>
  <c r="J29" i="14"/>
  <c r="I29" i="14"/>
  <c r="H29" i="14"/>
  <c r="BD29" i="14" s="1"/>
  <c r="BC28"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AD28" i="14"/>
  <c r="AC28" i="14"/>
  <c r="AB28" i="14"/>
  <c r="AA28" i="14"/>
  <c r="Z28" i="14"/>
  <c r="Y28" i="14"/>
  <c r="X28" i="14"/>
  <c r="W28" i="14"/>
  <c r="V28" i="14"/>
  <c r="U28" i="14"/>
  <c r="T28" i="14"/>
  <c r="Q28" i="14"/>
  <c r="P28" i="14"/>
  <c r="N28" i="14"/>
  <c r="M28" i="14"/>
  <c r="L28" i="14"/>
  <c r="K28" i="14"/>
  <c r="J28" i="14"/>
  <c r="I28" i="14"/>
  <c r="H28" i="14"/>
  <c r="BD28" i="14" s="1"/>
  <c r="BD27" i="14"/>
  <c r="BD26" i="14"/>
  <c r="BD25" i="14"/>
  <c r="BD24" i="14"/>
  <c r="BD23" i="14"/>
  <c r="BC22" i="14"/>
  <c r="BB22" i="14"/>
  <c r="BA22" i="14"/>
  <c r="AZ22" i="14"/>
  <c r="AY22" i="14"/>
  <c r="AX22" i="14"/>
  <c r="AW22" i="14"/>
  <c r="AV22" i="14"/>
  <c r="AU22" i="14"/>
  <c r="AT22" i="14"/>
  <c r="AS22" i="14"/>
  <c r="AR22" i="14"/>
  <c r="AQ22" i="14"/>
  <c r="AP22" i="14"/>
  <c r="AO22" i="14"/>
  <c r="AN22" i="14"/>
  <c r="AM22" i="14"/>
  <c r="AL22" i="14"/>
  <c r="AK22" i="14"/>
  <c r="AJ22" i="14"/>
  <c r="AI22" i="14"/>
  <c r="AH22" i="14"/>
  <c r="AG22" i="14"/>
  <c r="AF22" i="14"/>
  <c r="AE22" i="14"/>
  <c r="AD22" i="14"/>
  <c r="AC22" i="14"/>
  <c r="AB22" i="14"/>
  <c r="AA22" i="14"/>
  <c r="Z22" i="14"/>
  <c r="Y22" i="14"/>
  <c r="X22" i="14"/>
  <c r="W22" i="14"/>
  <c r="V22" i="14"/>
  <c r="U22" i="14"/>
  <c r="T22" i="14"/>
  <c r="Q22" i="14"/>
  <c r="P22" i="14"/>
  <c r="N22" i="14"/>
  <c r="M22" i="14"/>
  <c r="K22" i="14"/>
  <c r="J22" i="14"/>
  <c r="I22" i="14"/>
  <c r="H22" i="14"/>
  <c r="BD21" i="14"/>
  <c r="BD20" i="14"/>
  <c r="BD19" i="14"/>
  <c r="BD18" i="14"/>
  <c r="BD17" i="14"/>
  <c r="BD16" i="14"/>
  <c r="BD15" i="14"/>
  <c r="BD14" i="14"/>
  <c r="BD13" i="14"/>
  <c r="BD12" i="14"/>
  <c r="BD11" i="14"/>
  <c r="BD10" i="14"/>
  <c r="BD9" i="14"/>
  <c r="BD8" i="14"/>
  <c r="BD7" i="14"/>
  <c r="BD6" i="14"/>
  <c r="BD5" i="14"/>
  <c r="BD4" i="14"/>
  <c r="BD3" i="14"/>
  <c r="BD22" i="14" l="1"/>
  <c r="M16" i="11"/>
  <c r="M15" i="11" l="1"/>
  <c r="M14" i="11"/>
  <c r="M10" i="11" l="1"/>
  <c r="C12" i="4"/>
  <c r="C14" i="4"/>
  <c r="C15" i="4"/>
  <c r="C16" i="4"/>
  <c r="C17" i="4"/>
  <c r="C18" i="4"/>
  <c r="C13" i="4"/>
</calcChain>
</file>

<file path=xl/sharedStrings.xml><?xml version="1.0" encoding="utf-8"?>
<sst xmlns="http://schemas.openxmlformats.org/spreadsheetml/2006/main" count="521" uniqueCount="360">
  <si>
    <t xml:space="preserve">INTRODUCTION TO THE SCORING MODEL </t>
  </si>
  <si>
    <t xml:space="preserve">INTRODUCTION </t>
  </si>
  <si>
    <r>
      <rPr>
        <sz val="11"/>
        <color rgb="FF000000"/>
        <rFont val="Verdana"/>
        <scheme val="minor"/>
      </rPr>
      <t xml:space="preserve">The purpose of the scoring model is to evaluate the overall environmental performance in terms of climate impact, end-of-life treatment and recyclability. The scoring model supports the Nordic Criteria for more Sustainable packaging and provides a structured way to evaluate packaging materials based on their environmental impact. Each material receives a score derived from two core factors:
</t>
    </r>
    <r>
      <rPr>
        <b/>
        <sz val="11"/>
        <color rgb="FF000000"/>
        <rFont val="Verdana"/>
        <scheme val="minor"/>
      </rPr>
      <t>Emissions Factor:</t>
    </r>
    <r>
      <rPr>
        <sz val="11"/>
        <color rgb="FF000000"/>
        <rFont val="Verdana"/>
        <scheme val="minor"/>
      </rPr>
      <t xml:space="preserve"> Reflects the climate impact of producing the material, based on life cycle assessment (LCA) data.
</t>
    </r>
    <r>
      <rPr>
        <b/>
        <sz val="11"/>
        <color rgb="FF000000"/>
        <rFont val="Verdana"/>
        <scheme val="minor"/>
      </rPr>
      <t>Disposal Factor:</t>
    </r>
    <r>
      <rPr>
        <sz val="11"/>
        <color rgb="FF000000"/>
        <rFont val="Verdana"/>
        <scheme val="minor"/>
      </rPr>
      <t xml:space="preserve"> Assesses how easily the material can be recycled within the current Danish healthcare waste management system.</t>
    </r>
  </si>
  <si>
    <t>The "Scoring model" sheet shall be filled out in relation to the products specified in the tender. The purpose is to be able to evaluate the overall environmental performance of the packaging material and production hereof. Note that you should fill in the Scoring model for packaging as received directly from supplier factory (AB fabrik).</t>
  </si>
  <si>
    <t>For more information</t>
  </si>
  <si>
    <t>See sheet "Example description" for an example on how to fill in the Scoring model.</t>
  </si>
  <si>
    <t>See Nordic Criteria for Susatinable Packaging for material definitions and other information.</t>
  </si>
  <si>
    <t>PACKAGING SCORING MODEL</t>
  </si>
  <si>
    <t>Input</t>
  </si>
  <si>
    <t>Results</t>
  </si>
  <si>
    <t>Delivery form:</t>
  </si>
  <si>
    <t>Number of product units in a box:</t>
  </si>
  <si>
    <t>This field is obligatory to fill out - if not filled out the score will not be calculated (and column G will show #DIV/0!)</t>
  </si>
  <si>
    <t>Please fill out yellow fields.</t>
  </si>
  <si>
    <t>Packaging element description</t>
  </si>
  <si>
    <t>Packaging layer</t>
  </si>
  <si>
    <t>Material</t>
  </si>
  <si>
    <t>Number of packaging units in the box</t>
  </si>
  <si>
    <t>Weight per packaging unit
(gram)</t>
  </si>
  <si>
    <t>Total weight of each packaging element per delivered product
(gram)</t>
  </si>
  <si>
    <t>Factor</t>
  </si>
  <si>
    <t>Calculated score</t>
  </si>
  <si>
    <t>SCORE</t>
  </si>
  <si>
    <t>Overall score</t>
  </si>
  <si>
    <t>This is the score that should be inserted in the bid</t>
  </si>
  <si>
    <t xml:space="preserve">        </t>
  </si>
  <si>
    <t xml:space="preserve">These scores are only for your information regarding which packaging layer (primary, secondary, tertiary) that are associated with the largest environmental impact. These scores are not inserted in the bid. </t>
  </si>
  <si>
    <t>Primary packaging (N1)</t>
  </si>
  <si>
    <t>Secondary packaging (N2)</t>
  </si>
  <si>
    <t>Tertiary packaging (N3)</t>
  </si>
  <si>
    <t>Emission and Recyclability Factors</t>
  </si>
  <si>
    <t>Emission Factor</t>
  </si>
  <si>
    <t>Recyclability Factor</t>
  </si>
  <si>
    <t>Material Score</t>
  </si>
  <si>
    <t>New factor
Tyskland</t>
  </si>
  <si>
    <t>Plastics Europe</t>
  </si>
  <si>
    <t>Paper</t>
  </si>
  <si>
    <t>EcoInvent v. 3.6 Europe</t>
  </si>
  <si>
    <t>[kg CO2e/kg]</t>
  </si>
  <si>
    <t>Aluminum</t>
  </si>
  <si>
    <t>PEHD</t>
  </si>
  <si>
    <t>PEMD</t>
  </si>
  <si>
    <t>1,8 - 2,5</t>
  </si>
  <si>
    <t>PELD</t>
  </si>
  <si>
    <t>PP</t>
  </si>
  <si>
    <t>1,9 - 2,3</t>
  </si>
  <si>
    <t>PET</t>
  </si>
  <si>
    <t>3,0 - 4,0</t>
  </si>
  <si>
    <t>PC</t>
  </si>
  <si>
    <t>3,0 - 3,5</t>
  </si>
  <si>
    <t>PVC</t>
  </si>
  <si>
    <t>2,0 - 3,0</t>
  </si>
  <si>
    <t>EPS/PS</t>
  </si>
  <si>
    <t>3,0 - 3,6</t>
  </si>
  <si>
    <t>Nylon</t>
  </si>
  <si>
    <t>Other plastic</t>
  </si>
  <si>
    <t>Recycled PEHD</t>
  </si>
  <si>
    <t>Recycled PET</t>
  </si>
  <si>
    <t>Biobased plastic</t>
  </si>
  <si>
    <t>Paper and cardboard</t>
  </si>
  <si>
    <t>Reused item</t>
  </si>
  <si>
    <t>DATA EMISSIONS</t>
  </si>
  <si>
    <t>Farvemarkering:</t>
  </si>
  <si>
    <t>Enhed</t>
  </si>
  <si>
    <t>Vælg her</t>
  </si>
  <si>
    <t>Iland</t>
  </si>
  <si>
    <t>Mellemland</t>
  </si>
  <si>
    <t>Uland</t>
  </si>
  <si>
    <t>Østrig</t>
  </si>
  <si>
    <t>Australien</t>
  </si>
  <si>
    <t>Belgien</t>
  </si>
  <si>
    <t>Bulgarien</t>
  </si>
  <si>
    <t>Brasilien</t>
  </si>
  <si>
    <t>Canada</t>
  </si>
  <si>
    <t>Schweiz</t>
  </si>
  <si>
    <t>Country Mix</t>
  </si>
  <si>
    <t>Cypern</t>
  </si>
  <si>
    <t>Tjekkiet</t>
  </si>
  <si>
    <t>Tyskland</t>
  </si>
  <si>
    <t>Danmark</t>
  </si>
  <si>
    <t>Estland</t>
  </si>
  <si>
    <t>Spanien</t>
  </si>
  <si>
    <t>Finland</t>
  </si>
  <si>
    <t>Frankrig</t>
  </si>
  <si>
    <t>Det Forenede Kongerige</t>
  </si>
  <si>
    <t>Grækenland</t>
  </si>
  <si>
    <t>Kroatien</t>
  </si>
  <si>
    <t>Ungarn</t>
  </si>
  <si>
    <t>Indonesien</t>
  </si>
  <si>
    <t>Irland</t>
  </si>
  <si>
    <t>Indien</t>
  </si>
  <si>
    <t>Italien</t>
  </si>
  <si>
    <t>Japan</t>
  </si>
  <si>
    <t>Sydkorea</t>
  </si>
  <si>
    <t>Litauen</t>
  </si>
  <si>
    <t>Luxembourg</t>
  </si>
  <si>
    <t>Letland</t>
  </si>
  <si>
    <t>Malta</t>
  </si>
  <si>
    <t>Mexico</t>
  </si>
  <si>
    <t>Nederlandene</t>
  </si>
  <si>
    <t>Norge</t>
  </si>
  <si>
    <t>Polen</t>
  </si>
  <si>
    <t>Portugal</t>
  </si>
  <si>
    <t>Romænien</t>
  </si>
  <si>
    <t>Rusland</t>
  </si>
  <si>
    <t>Sverige</t>
  </si>
  <si>
    <t>Slovenien</t>
  </si>
  <si>
    <t>Slovakiet</t>
  </si>
  <si>
    <t>Tyrkiet</t>
  </si>
  <si>
    <t>Amerikas Forenede Stater</t>
  </si>
  <si>
    <t>Rest of world Asia</t>
  </si>
  <si>
    <t>Rest of world Europe</t>
  </si>
  <si>
    <t>Rest of world Afrika</t>
  </si>
  <si>
    <t>Rest of world America</t>
  </si>
  <si>
    <t>Rest of world Middleast</t>
  </si>
  <si>
    <t>Sydafrika</t>
  </si>
  <si>
    <t>Ved ikke</t>
  </si>
  <si>
    <t>Markedsmix</t>
  </si>
  <si>
    <t>Kilde</t>
  </si>
  <si>
    <t>Low/medium/high</t>
  </si>
  <si>
    <t>Papir</t>
  </si>
  <si>
    <t>kg CO2e/kg</t>
  </si>
  <si>
    <t>Pap</t>
  </si>
  <si>
    <t>Dummy tal</t>
  </si>
  <si>
    <t>Plastik og Gummi</t>
  </si>
  <si>
    <t xml:space="preserve">ABS (Acrylonitrile-butadiene-styren) </t>
  </si>
  <si>
    <t>Bio-plast</t>
  </si>
  <si>
    <t>PE-HD</t>
  </si>
  <si>
    <t>PE-LD</t>
  </si>
  <si>
    <t>PE-MD</t>
  </si>
  <si>
    <t>PC (Polycarbonat)</t>
  </si>
  <si>
    <t>Polyesterskum</t>
  </si>
  <si>
    <t>PS (Polystyren)</t>
  </si>
  <si>
    <t>FPF (Flexible Polyurethane Foam)</t>
  </si>
  <si>
    <t>PP  granulat</t>
  </si>
  <si>
    <t xml:space="preserve">PVC </t>
  </si>
  <si>
    <t xml:space="preserve">SB (Styrenbutadien) </t>
  </si>
  <si>
    <t xml:space="preserve">Silikone granulat </t>
  </si>
  <si>
    <t xml:space="preserve">Syntetisk gummi </t>
  </si>
  <si>
    <t xml:space="preserve">Genanvendt plastik PEHD (hypotetisk) </t>
  </si>
  <si>
    <t xml:space="preserve">Genanvendt plastik PET (hypotetisk) </t>
  </si>
  <si>
    <t>22.00 rubber and plastic products (market for) {DK}</t>
  </si>
  <si>
    <t>Ukendt plastik</t>
  </si>
  <si>
    <t>Tekstil</t>
  </si>
  <si>
    <t xml:space="preserve">Non-woven/woven PP (polypropylen) </t>
  </si>
  <si>
    <t xml:space="preserve">Nylon </t>
  </si>
  <si>
    <t xml:space="preserve">Polyester  </t>
  </si>
  <si>
    <t>Bomuld</t>
  </si>
  <si>
    <t xml:space="preserve">Viskose </t>
  </si>
  <si>
    <t xml:space="preserve">Lyocell </t>
  </si>
  <si>
    <t>13.00 textiles (market for) {DK}</t>
  </si>
  <si>
    <t>Ukendt tekstil</t>
  </si>
  <si>
    <t>Metal</t>
  </si>
  <si>
    <t xml:space="preserve">Aluminium foile </t>
  </si>
  <si>
    <t>Aluminium</t>
  </si>
  <si>
    <t>Messing</t>
  </si>
  <si>
    <t>Kobber</t>
  </si>
  <si>
    <t>Guld</t>
  </si>
  <si>
    <t>Rustfrit stål</t>
  </si>
  <si>
    <t xml:space="preserve">Titanium </t>
  </si>
  <si>
    <t>_85 Manufacture of fabricated metal products, except machinery and equipment</t>
  </si>
  <si>
    <t>Jern</t>
  </si>
  <si>
    <t>24.45 other non-ferrous metal products (market for) {DK}</t>
  </si>
  <si>
    <t>Ukendt metal</t>
  </si>
  <si>
    <t>_50 manufacture of wood and of products of wood, cork, except furniture; manufacture of articles of straw and plaiting materials</t>
  </si>
  <si>
    <t xml:space="preserve">Andet materiale </t>
  </si>
  <si>
    <t>Træ</t>
  </si>
  <si>
    <t>_65 Manufacture of glass and glassproducts</t>
  </si>
  <si>
    <t>Glas</t>
  </si>
  <si>
    <t>Bambus</t>
  </si>
  <si>
    <t xml:space="preserve">Kabel (uspecificeret)  </t>
  </si>
  <si>
    <t>Kompleks elektronik</t>
  </si>
  <si>
    <t>Ethylenoxid</t>
  </si>
  <si>
    <t xml:space="preserve">Industri detergent </t>
  </si>
  <si>
    <t>Lithium batterier</t>
  </si>
  <si>
    <t xml:space="preserve">Medium elektronik </t>
  </si>
  <si>
    <t xml:space="preserve">Simpel elektronik </t>
  </si>
  <si>
    <t>Engangsbatterier</t>
  </si>
  <si>
    <t xml:space="preserve">Cellulosefiber </t>
  </si>
  <si>
    <t>Møbler</t>
  </si>
  <si>
    <t>Scope 1</t>
  </si>
  <si>
    <t>MøblerScope 1</t>
  </si>
  <si>
    <t>Scope 2</t>
  </si>
  <si>
    <t>MøblerScope 2</t>
  </si>
  <si>
    <t>Scope 3</t>
  </si>
  <si>
    <t>MøblerScope 3</t>
  </si>
  <si>
    <t>Metal produkter</t>
  </si>
  <si>
    <t>Metal produkterScope 1</t>
  </si>
  <si>
    <t>Metal produkterScope 2</t>
  </si>
  <si>
    <t>Metal produkterScope 3</t>
  </si>
  <si>
    <t>Plastik</t>
  </si>
  <si>
    <t>PlastikScope 1</t>
  </si>
  <si>
    <t>PlastikScope 2</t>
  </si>
  <si>
    <t>PlastikScope 3</t>
  </si>
  <si>
    <t>_90 Manufacture of medical, precision and optical instruments, watches and clocks - NO FEEDSTOCK</t>
  </si>
  <si>
    <t>Elektronik</t>
  </si>
  <si>
    <t>ElektronikScope 1</t>
  </si>
  <si>
    <t>ElektronikScope 2</t>
  </si>
  <si>
    <t>ElektronikScope 3</t>
  </si>
  <si>
    <t>Papir/pap</t>
  </si>
  <si>
    <t>Papir/papScope1</t>
  </si>
  <si>
    <t>Papir/papScope2</t>
  </si>
  <si>
    <t>Papir/papScope3</t>
  </si>
  <si>
    <t>Medicinsk</t>
  </si>
  <si>
    <t>MedicinskScope 1</t>
  </si>
  <si>
    <t>MedicinskScope 2</t>
  </si>
  <si>
    <t>MedicinskScope 3</t>
  </si>
  <si>
    <t>Energi</t>
  </si>
  <si>
    <t>kg CO2e/KWH</t>
  </si>
  <si>
    <t>El-marked</t>
  </si>
  <si>
    <t>Electricity, market of</t>
  </si>
  <si>
    <t xml:space="preserve">Vindenergi </t>
  </si>
  <si>
    <t>35.11 electricity by solar photovoltaic {DK}</t>
  </si>
  <si>
    <t xml:space="preserve">Solenergi </t>
  </si>
  <si>
    <t>Transport</t>
  </si>
  <si>
    <t>Lastbil</t>
  </si>
  <si>
    <t>Fly</t>
  </si>
  <si>
    <t>Maritim transport</t>
  </si>
  <si>
    <t>Tog</t>
  </si>
  <si>
    <t>Ukendt</t>
  </si>
  <si>
    <t>Opdateret fra RM</t>
  </si>
  <si>
    <t>Materiale</t>
  </si>
  <si>
    <t>Forbrænding</t>
  </si>
  <si>
    <t>Genanvendelse</t>
  </si>
  <si>
    <t>Klinisk risikoaffald</t>
  </si>
  <si>
    <t>Andet</t>
  </si>
  <si>
    <t>DATA EOL</t>
  </si>
  <si>
    <t>Disposal factor</t>
  </si>
  <si>
    <t>Calculation and sources</t>
  </si>
  <si>
    <t>Disposal Factor = End-of-Life Emissions × (1 - Recyclability Index)</t>
  </si>
  <si>
    <t>Recycability Factor calculated from Disposal Factor - see range i table below.</t>
  </si>
  <si>
    <t>Material type</t>
  </si>
  <si>
    <t>EoL emissions from EXIOBASE 2.0</t>
  </si>
  <si>
    <t>End-of-Life Emissions 
[kg CO₂e/kg]</t>
  </si>
  <si>
    <t>Current EoL practice in Danish Hospitals</t>
  </si>
  <si>
    <t>Recyclability Index</t>
  </si>
  <si>
    <t>Current practice in Danish Hospitals</t>
  </si>
  <si>
    <t>Disposal Factor</t>
  </si>
  <si>
    <t>Recycability Factor</t>
  </si>
  <si>
    <t>Comments</t>
  </si>
  <si>
    <t>Actively sorted and recycled, recycling uses 8% of energy compared to new production, Source 10</t>
  </si>
  <si>
    <t>Recycled when clean, Source 2</t>
  </si>
  <si>
    <t>EoL emissions needs to be checked</t>
  </si>
  <si>
    <t>Actively sorted and recycled, Source 11 (page 45)</t>
  </si>
  <si>
    <t>Widely recycled in Region Midt and Nord, Source 3 (side 3)</t>
  </si>
  <si>
    <t>See above</t>
  </si>
  <si>
    <t>Often recycled, but not always sorted properly, Source 1</t>
  </si>
  <si>
    <t>Actively sorted and recycled, Source 5 (page 19)</t>
  </si>
  <si>
    <t>Rarely sorted/recycled, Source 6</t>
  </si>
  <si>
    <t>Not currently recycled, incinerated and toxic when incinerated, Source 11 (page 44)</t>
  </si>
  <si>
    <t>Rarely recycled due to contamination risks, Source 7</t>
  </si>
  <si>
    <t>Not recycled in hospitals, incinerated, Source 11 (page 44)</t>
  </si>
  <si>
    <t>Mostly incinerated, no current infrastructure, Source 1</t>
  </si>
  <si>
    <t>Not recycled in hospitals, incinerated</t>
  </si>
  <si>
    <t>Incinerated due to hygiene concerns, Source 8</t>
  </si>
  <si>
    <t>Mixed waste, low recycling rate</t>
  </si>
  <si>
    <t>Part of PE</t>
  </si>
  <si>
    <t>Part og PET</t>
  </si>
  <si>
    <t>Bio-plastic</t>
  </si>
  <si>
    <t>Part of PE, PET and PP</t>
  </si>
  <si>
    <t>Actively sorted and recycled, Source 1</t>
  </si>
  <si>
    <t>Highly recyclable, often sorted, Source 3 (side 4)</t>
  </si>
  <si>
    <t>For Disposal Factor</t>
  </si>
  <si>
    <t xml:space="preserve">Sources </t>
  </si>
  <si>
    <t>&lt;0,01</t>
  </si>
  <si>
    <t>Affaldsplan Region Midt</t>
  </si>
  <si>
    <t>&lt;0,1</t>
  </si>
  <si>
    <t>vbn.aau.dk</t>
  </si>
  <si>
    <t>&lt;0,5</t>
  </si>
  <si>
    <t>Region Midt Klimarapport for 2024</t>
  </si>
  <si>
    <t>Region Midtjyllands klimaregnskab - Region Midtjylland</t>
  </si>
  <si>
    <t>&lt;1</t>
  </si>
  <si>
    <t>&lt;1,5</t>
  </si>
  <si>
    <t>Nordic Criteria for Sustainable Packaging</t>
  </si>
  <si>
    <t>Nordic Criteria for More Sustainable Packaging version 2</t>
  </si>
  <si>
    <t>&lt;2</t>
  </si>
  <si>
    <t>Region Midtjylland Circular Projects</t>
  </si>
  <si>
    <t>energiforumdanmark.dk</t>
  </si>
  <si>
    <t>2 or higher</t>
  </si>
  <si>
    <t>Region Hovedstaden Waste Strategy</t>
  </si>
  <si>
    <t>Affald - sådan håndterer vi det</t>
  </si>
  <si>
    <t>CircleHealth project overview</t>
  </si>
  <si>
    <t>Circlehealth</t>
  </si>
  <si>
    <t>AUH Case study</t>
  </si>
  <si>
    <t>Case study: Aarhus University Hospital</t>
  </si>
  <si>
    <t>HJHansen Recycling</t>
  </si>
  <si>
    <t>Aluminium: Klima og miljø</t>
  </si>
  <si>
    <t>JRC Technical Report, Environmental effects of plastic waste recycling</t>
  </si>
  <si>
    <t xml:space="preserve">EXAMPLE </t>
  </si>
  <si>
    <t>Illutration</t>
  </si>
  <si>
    <t>Description</t>
  </si>
  <si>
    <t>Choose/Insert</t>
  </si>
  <si>
    <t xml:space="preserve">Insert under </t>
  </si>
  <si>
    <t>N1: 
Primary packaging</t>
  </si>
  <si>
    <r>
      <t xml:space="preserve">1 plastic bag containing a product.​​
The plastic bag that contains the product is made of PELD and is classified as primary packaging.​
</t>
    </r>
    <r>
      <rPr>
        <i/>
        <sz val="11"/>
        <color theme="0"/>
        <rFont val="Verdana"/>
        <family val="2"/>
        <scheme val="minor"/>
      </rPr>
      <t>Weight of 1 plastic bag: 11 g</t>
    </r>
  </si>
  <si>
    <t>11 g</t>
  </si>
  <si>
    <t>Weight per unit (gram)</t>
  </si>
  <si>
    <t xml:space="preserve">N2: 
Secondary packaging </t>
  </si>
  <si>
    <r>
      <t xml:space="preserve">10 plastic bags of product are gathered in a box of cardboard.
</t>
    </r>
    <r>
      <rPr>
        <i/>
        <sz val="11"/>
        <color theme="0"/>
        <rFont val="Verdana"/>
        <family val="2"/>
        <scheme val="minor"/>
      </rPr>
      <t xml:space="preserve">
Weight of cardboard box: 326 g
Weight of user's manual: 18 g</t>
    </r>
  </si>
  <si>
    <t xml:space="preserve">Secondary packaging (N2) </t>
  </si>
  <si>
    <t>326 g</t>
  </si>
  <si>
    <t>Weight per unit (gram) (for box)</t>
  </si>
  <si>
    <t>18 g</t>
  </si>
  <si>
    <t>Weight per unit (gram) (for material in manual)</t>
  </si>
  <si>
    <t>10 unit(s)</t>
  </si>
  <si>
    <t>Number of packaging units in a box</t>
  </si>
  <si>
    <t>N3: 
Tertiary packaging</t>
  </si>
  <si>
    <r>
      <t xml:space="preserve">2 boxes are gathered in a big transport box for transportation purpose. The transport box is produced from cardboard.
</t>
    </r>
    <r>
      <rPr>
        <i/>
        <sz val="11"/>
        <color theme="0"/>
        <rFont val="Verdana"/>
        <family val="2"/>
        <scheme val="minor"/>
      </rPr>
      <t xml:space="preserve">Weight of transport box: 400 g </t>
    </r>
  </si>
  <si>
    <t xml:space="preserve">Tertiary packaging </t>
  </si>
  <si>
    <t>2 unit(s)</t>
  </si>
  <si>
    <t xml:space="preserve">400 g </t>
  </si>
  <si>
    <t>Version</t>
  </si>
  <si>
    <t>Date</t>
  </si>
  <si>
    <t>Version 0</t>
  </si>
  <si>
    <t>August 2025</t>
  </si>
  <si>
    <t>Version 2.2</t>
  </si>
  <si>
    <t>Truc and Viola go thorugh the last details, update example sheet, define definitions for N1, N2 and N3 and give the new shorter name the group has agreed on. We changed that the overall level for filling out Scoring model is the transportation ox, not pallet.</t>
  </si>
  <si>
    <t>March 2026</t>
  </si>
  <si>
    <t>Outlook</t>
  </si>
  <si>
    <t>Bioplastics</t>
  </si>
  <si>
    <t>Factors need to be updated, as EXIOBASE factors not detailled enough</t>
  </si>
  <si>
    <t>Recycled materials</t>
  </si>
  <si>
    <t>EoL</t>
  </si>
  <si>
    <t>Still after COWI's model, but would like to have our own (more detailled than EXIOBASE factors)</t>
  </si>
  <si>
    <t>Emission factors</t>
  </si>
  <si>
    <t>Theres is new factors</t>
  </si>
  <si>
    <t>Pellet vs. box</t>
  </si>
  <si>
    <t>Investigate if we need to include pellet again</t>
  </si>
  <si>
    <t>Illustrations</t>
  </si>
  <si>
    <t>Make example illustration look better..</t>
  </si>
  <si>
    <t>Lists</t>
  </si>
  <si>
    <t>Packaging type</t>
  </si>
  <si>
    <t>Plastic</t>
  </si>
  <si>
    <t>Aluminum foil</t>
  </si>
  <si>
    <t>PE</t>
  </si>
  <si>
    <t>Stainless steel</t>
  </si>
  <si>
    <t>Iron</t>
  </si>
  <si>
    <t>Other</t>
  </si>
  <si>
    <t>Materials</t>
  </si>
  <si>
    <t>Points</t>
  </si>
  <si>
    <t>Material list</t>
  </si>
  <si>
    <t>PS</t>
  </si>
  <si>
    <t>Metal, Virgin</t>
  </si>
  <si>
    <t>Metal, Recycled</t>
  </si>
  <si>
    <t>Plastic, Virgin fossil-based</t>
  </si>
  <si>
    <t xml:space="preserve">Cellulose based material </t>
  </si>
  <si>
    <t>Plastic, Recycled</t>
  </si>
  <si>
    <t>Plastic, Biobased</t>
  </si>
  <si>
    <t>Cellulose based material, Virgin</t>
  </si>
  <si>
    <t>Cellulose based material, Recycled or sustainably sourced</t>
  </si>
  <si>
    <t>Matchværdi, original values</t>
  </si>
  <si>
    <t>Virgin</t>
  </si>
  <si>
    <t>Recycled</t>
  </si>
  <si>
    <t>Plastics</t>
  </si>
  <si>
    <t>Virgin fossil-based</t>
  </si>
  <si>
    <t>Biobased</t>
  </si>
  <si>
    <t>Cellulose_based_material, Virgin</t>
  </si>
  <si>
    <t>Cellulose_based_material</t>
  </si>
  <si>
    <t>Cellulose_based_material, Recycled or sustainably sourced</t>
  </si>
  <si>
    <t>Recycled or sustainably sourced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</si>
</sst>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0.0"/>
    <numFmt numFmtId="165" formatCode="#,##0.0000"/>
    <numFmt numFmtId="166" formatCode="0.0000"/>
    <numFmt numFmtId="167" formatCode="#,##0.0000\ &quot;g&quot;"/>
    <numFmt numFmtId="168" formatCode="#,##0\ &quot;Unit(s)&quot;"/>
    <numFmt numFmtId="169" formatCode="0.0"/>
    <numFmt numFmtId="170" formatCode="0.0\ &quot;g&quot;"/>
    <numFmt numFmtId="171" formatCode="#,##0.0\ &quot;g&quot;"/>
  </numFmts>
  <fonts count="66">
    <font>
      <sz val="11"/>
      <color theme="1"/>
      <name val="Verdana"/>
      <family val="2"/>
      <scheme val="minor"/>
    </font>
    <font>
      <sz val="11"/>
      <color theme="1"/>
      <name val="Verdana"/>
      <family val="2"/>
    </font>
    <font>
      <sz val="11"/>
      <color theme="1"/>
      <name val="Verdana"/>
      <family val="2"/>
    </font>
    <font>
      <sz val="9"/>
      <color theme="1"/>
      <name val="Verdana"/>
      <family val="2"/>
    </font>
    <font>
      <b/>
      <sz val="9"/>
      <color theme="1"/>
      <name val="Verdana"/>
      <family val="2"/>
    </font>
    <font>
      <i/>
      <sz val="9"/>
      <color theme="1"/>
      <name val="Verdana"/>
      <family val="2"/>
    </font>
    <font>
      <sz val="9"/>
      <color theme="1"/>
      <name val="Verdana"/>
      <family val="2"/>
    </font>
    <font>
      <sz val="9"/>
      <color theme="0"/>
      <name val="Verdana"/>
      <family val="2"/>
    </font>
    <font>
      <sz val="11"/>
      <name val="Verdana"/>
      <family val="2"/>
      <scheme val="minor"/>
    </font>
    <font>
      <sz val="11"/>
      <color rgb="FF008FBC"/>
      <name val="Verdana"/>
      <family val="2"/>
      <scheme val="minor"/>
    </font>
    <font>
      <b/>
      <sz val="18"/>
      <color theme="0"/>
      <name val="Verdana"/>
      <family val="2"/>
      <scheme val="minor"/>
    </font>
    <font>
      <b/>
      <sz val="13"/>
      <color theme="0"/>
      <name val="Verdana"/>
      <family val="2"/>
      <scheme val="minor"/>
    </font>
    <font>
      <b/>
      <sz val="11"/>
      <color theme="0"/>
      <name val="Verdana"/>
      <family val="2"/>
      <scheme val="minor"/>
    </font>
    <font>
      <sz val="11"/>
      <color rgb="FF00B050"/>
      <name val="Verdana"/>
      <family val="2"/>
      <scheme val="minor"/>
    </font>
    <font>
      <sz val="11"/>
      <color rgb="FFFF0000"/>
      <name val="Verdana"/>
      <family val="2"/>
      <scheme val="minor"/>
    </font>
    <font>
      <b/>
      <sz val="11"/>
      <color rgb="FFFF0000"/>
      <name val="Verdana"/>
      <family val="2"/>
      <scheme val="minor"/>
    </font>
    <font>
      <sz val="12"/>
      <color theme="0"/>
      <name val="Verdana"/>
      <family val="2"/>
    </font>
    <font>
      <sz val="12"/>
      <color theme="1"/>
      <name val="Verdana"/>
      <family val="2"/>
      <scheme val="minor"/>
    </font>
    <font>
      <b/>
      <sz val="12"/>
      <color theme="0"/>
      <name val="Verdana"/>
      <family val="2"/>
      <scheme val="minor"/>
    </font>
    <font>
      <sz val="12"/>
      <color theme="1"/>
      <name val="Verdana body"/>
    </font>
    <font>
      <i/>
      <sz val="9"/>
      <color rgb="FF7F7F7F"/>
      <name val="Verdana"/>
      <family val="2"/>
    </font>
    <font>
      <sz val="18"/>
      <color theme="1"/>
      <name val="Verdana"/>
      <family val="2"/>
    </font>
    <font>
      <sz val="9"/>
      <color theme="1"/>
      <name val="Verdana"/>
      <family val="2"/>
      <scheme val="minor"/>
    </font>
    <font>
      <sz val="18"/>
      <color theme="1"/>
      <name val="Verdana"/>
      <family val="2"/>
      <scheme val="minor"/>
    </font>
    <font>
      <b/>
      <sz val="18"/>
      <name val="Verdana"/>
      <family val="2"/>
      <scheme val="minor"/>
    </font>
    <font>
      <b/>
      <sz val="12"/>
      <color theme="1"/>
      <name val="Verdana"/>
      <family val="2"/>
      <scheme val="minor"/>
    </font>
    <font>
      <sz val="12"/>
      <color theme="1" tint="0.499984740745262"/>
      <name val="Verdana"/>
      <family val="2"/>
    </font>
    <font>
      <sz val="12"/>
      <color rgb="FFD1D5DB"/>
      <name val="Segoe UI"/>
      <family val="2"/>
    </font>
    <font>
      <sz val="8"/>
      <name val="Verdana"/>
      <family val="2"/>
      <scheme val="minor"/>
    </font>
    <font>
      <sz val="11"/>
      <color rgb="FF000000"/>
      <name val="Verdana"/>
      <family val="2"/>
      <scheme val="minor"/>
    </font>
    <font>
      <b/>
      <sz val="12"/>
      <color theme="6"/>
      <name val="Verdana"/>
      <family val="2"/>
      <scheme val="minor"/>
    </font>
    <font>
      <b/>
      <sz val="12"/>
      <color theme="6"/>
      <name val="Verdana "/>
    </font>
    <font>
      <b/>
      <sz val="12"/>
      <color theme="1"/>
      <name val="Verdana"/>
      <family val="2"/>
    </font>
    <font>
      <i/>
      <sz val="11"/>
      <color theme="1"/>
      <name val="Verdana"/>
      <family val="2"/>
      <scheme val="minor"/>
    </font>
    <font>
      <sz val="16"/>
      <color theme="0"/>
      <name val="Verdana"/>
      <family val="2"/>
    </font>
    <font>
      <sz val="11"/>
      <color theme="1"/>
      <name val="Verdana"/>
      <family val="2"/>
      <scheme val="minor"/>
    </font>
    <font>
      <b/>
      <sz val="11"/>
      <color theme="1"/>
      <name val="Verdana"/>
      <family val="2"/>
      <scheme val="minor"/>
    </font>
    <font>
      <b/>
      <sz val="10"/>
      <color theme="1"/>
      <name val="Verdana"/>
      <family val="2"/>
    </font>
    <font>
      <sz val="10"/>
      <color theme="0"/>
      <name val="Verdana"/>
      <family val="2"/>
    </font>
    <font>
      <sz val="10"/>
      <color rgb="FF0D0D0D"/>
      <name val="Verdana"/>
      <family val="2"/>
      <charset val="1"/>
    </font>
    <font>
      <sz val="10"/>
      <color theme="1"/>
      <name val="Verdana"/>
      <family val="2"/>
    </font>
    <font>
      <b/>
      <sz val="10"/>
      <color theme="1" tint="4.9989318521683403E-2"/>
      <name val="Verdana"/>
      <family val="2"/>
    </font>
    <font>
      <sz val="10"/>
      <color theme="1"/>
      <name val="Verdana"/>
      <family val="2"/>
      <charset val="1"/>
    </font>
    <font>
      <sz val="10"/>
      <color rgb="FF000000"/>
      <name val="Verdana"/>
      <family val="2"/>
      <charset val="1"/>
    </font>
    <font>
      <sz val="10"/>
      <color theme="1" tint="4.9989318521683403E-2"/>
      <name val="Verdana"/>
      <family val="2"/>
    </font>
    <font>
      <sz val="12"/>
      <color rgb="FF0D0D0D"/>
      <name val="Aptos Narrow"/>
      <family val="2"/>
    </font>
    <font>
      <sz val="12"/>
      <color rgb="FF000000"/>
      <name val="Aptos Narrow"/>
      <family val="2"/>
    </font>
    <font>
      <sz val="11"/>
      <color rgb="FF000000"/>
      <name val="Aptos Narrow"/>
      <family val="2"/>
    </font>
    <font>
      <sz val="11"/>
      <color rgb="FF000000"/>
      <name val="Calibri"/>
      <family val="2"/>
    </font>
    <font>
      <sz val="12"/>
      <color rgb="FFC00000"/>
      <name val="Verdana body"/>
    </font>
    <font>
      <b/>
      <sz val="10"/>
      <color theme="1"/>
      <name val="Verdana"/>
      <family val="2"/>
      <scheme val="minor"/>
    </font>
    <font>
      <sz val="12"/>
      <color theme="1"/>
      <name val="Verdana"/>
      <scheme val="minor"/>
    </font>
    <font>
      <b/>
      <sz val="12"/>
      <color theme="1"/>
      <name val="Verdana"/>
      <scheme val="minor"/>
    </font>
    <font>
      <sz val="12"/>
      <name val="Verdana"/>
      <scheme val="minor"/>
    </font>
    <font>
      <sz val="12"/>
      <color theme="2" tint="-0.499984740745262"/>
      <name val="Verdana"/>
      <scheme val="minor"/>
    </font>
    <font>
      <sz val="12"/>
      <color rgb="FF000000"/>
      <name val="Verdana"/>
      <family val="2"/>
      <scheme val="minor"/>
    </font>
    <font>
      <sz val="12"/>
      <color rgb="FF000000"/>
      <name val="Verdana"/>
      <scheme val="minor"/>
    </font>
    <font>
      <sz val="11"/>
      <color theme="0"/>
      <name val="Verdana"/>
      <family val="2"/>
      <scheme val="minor"/>
    </font>
    <font>
      <sz val="12"/>
      <color theme="0"/>
      <name val="Verdana"/>
      <family val="2"/>
      <scheme val="minor"/>
    </font>
    <font>
      <sz val="11"/>
      <color theme="0" tint="-0.499984740745262"/>
      <name val="Verdana"/>
      <family val="2"/>
      <scheme val="minor"/>
    </font>
    <font>
      <b/>
      <sz val="12"/>
      <name val="Verdana"/>
      <family val="2"/>
      <scheme val="minor"/>
    </font>
    <font>
      <b/>
      <sz val="12"/>
      <color theme="5" tint="-0.499984740745262"/>
      <name val="Verdana"/>
      <family val="2"/>
      <scheme val="minor"/>
    </font>
    <font>
      <b/>
      <sz val="11"/>
      <color theme="5" tint="-0.499984740745262"/>
      <name val="Verdana"/>
      <family val="2"/>
      <scheme val="minor"/>
    </font>
    <font>
      <i/>
      <sz val="11"/>
      <color theme="0"/>
      <name val="Verdana"/>
      <family val="2"/>
      <scheme val="minor"/>
    </font>
    <font>
      <sz val="11"/>
      <color rgb="FF000000"/>
      <name val="Verdana"/>
      <scheme val="minor"/>
    </font>
    <font>
      <b/>
      <sz val="11"/>
      <color rgb="FF000000"/>
      <name val="Verdana"/>
      <scheme val="minor"/>
    </font>
  </fonts>
  <fills count="3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5" tint="0.39997558519241921"/>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0"/>
        <bgColor indexed="64"/>
      </patternFill>
    </fill>
    <fill>
      <patternFill patternType="solid">
        <fgColor rgb="FFC6F1FF"/>
        <bgColor indexed="64"/>
      </patternFill>
    </fill>
    <fill>
      <patternFill patternType="solid">
        <fgColor theme="6"/>
        <bgColor indexed="64"/>
      </patternFill>
    </fill>
    <fill>
      <patternFill patternType="solid">
        <fgColor theme="4"/>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8" tint="0.59999389629810485"/>
        <bgColor indexed="65"/>
      </patternFill>
    </fill>
    <fill>
      <patternFill patternType="solid">
        <fgColor rgb="FFFFC000"/>
        <bgColor indexed="64"/>
      </patternFill>
    </fill>
    <fill>
      <patternFill patternType="solid">
        <fgColor theme="5" tint="0.39997558519241921"/>
        <bgColor indexed="64"/>
      </patternFill>
    </fill>
    <fill>
      <patternFill patternType="solid">
        <fgColor rgb="FFFFFF00"/>
        <bgColor indexed="64"/>
      </patternFill>
    </fill>
    <fill>
      <patternFill patternType="solid">
        <fgColor rgb="FFA8D08D"/>
        <bgColor indexed="64"/>
      </patternFill>
    </fill>
    <fill>
      <patternFill patternType="solid">
        <fgColor rgb="FFC5E0B4"/>
        <bgColor rgb="FFC6EFCE"/>
      </patternFill>
    </fill>
    <fill>
      <patternFill patternType="solid">
        <fgColor rgb="FFFFE599"/>
        <bgColor indexed="64"/>
      </patternFill>
    </fill>
    <fill>
      <patternFill patternType="solid">
        <fgColor rgb="FFFFE599"/>
        <bgColor rgb="FF000000"/>
      </patternFill>
    </fill>
    <fill>
      <patternFill patternType="solid">
        <fgColor rgb="FFFF9797"/>
        <bgColor indexed="64"/>
      </patternFill>
    </fill>
    <fill>
      <patternFill patternType="solid">
        <fgColor rgb="FFFFFF00"/>
        <bgColor rgb="FFC6EFCE"/>
      </patternFill>
    </fill>
    <fill>
      <patternFill patternType="solid">
        <fgColor rgb="FFBDD6EE"/>
        <bgColor indexed="64"/>
      </patternFill>
    </fill>
    <fill>
      <patternFill patternType="solid">
        <fgColor rgb="FFFFFFFF"/>
        <bgColor rgb="FF000000"/>
      </patternFill>
    </fill>
    <fill>
      <patternFill patternType="solid">
        <fgColor theme="5" tint="0.59999389629810485"/>
        <bgColor rgb="FFC6EFCE"/>
      </patternFill>
    </fill>
    <fill>
      <patternFill patternType="solid">
        <fgColor rgb="FFFF0000"/>
        <bgColor indexed="64"/>
      </patternFill>
    </fill>
    <fill>
      <patternFill patternType="solid">
        <fgColor rgb="FFC0E6F5"/>
        <bgColor rgb="FFC0E6F5"/>
      </patternFill>
    </fill>
    <fill>
      <patternFill patternType="solid">
        <fgColor theme="5" tint="-0.249977111117893"/>
        <bgColor indexed="64"/>
      </patternFill>
    </fill>
    <fill>
      <patternFill patternType="solid">
        <fgColor theme="5" tint="-0.499984740745262"/>
        <bgColor indexed="64"/>
      </patternFill>
    </fill>
    <fill>
      <patternFill patternType="solid">
        <fgColor theme="5" tint="0.59999389629810485"/>
        <bgColor indexed="64"/>
      </patternFill>
    </fill>
  </fills>
  <borders count="79">
    <border>
      <left/>
      <right/>
      <top/>
      <bottom/>
      <diagonal/>
    </border>
    <border>
      <left/>
      <right/>
      <top/>
      <bottom style="thick">
        <color theme="4"/>
      </bottom>
      <diagonal/>
    </border>
    <border>
      <left/>
      <right/>
      <top/>
      <bottom style="thick">
        <color theme="6"/>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indexed="64"/>
      </right>
      <top/>
      <bottom/>
      <diagonal/>
    </border>
    <border>
      <left/>
      <right/>
      <top/>
      <bottom style="thick">
        <color indexed="64"/>
      </bottom>
      <diagonal/>
    </border>
    <border>
      <left/>
      <right style="thin">
        <color indexed="64"/>
      </right>
      <top/>
      <bottom style="medium">
        <color rgb="FF000000"/>
      </bottom>
      <diagonal/>
    </border>
    <border>
      <left/>
      <right style="thin">
        <color indexed="64"/>
      </right>
      <top style="medium">
        <color rgb="FF000000"/>
      </top>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ck">
        <color indexed="64"/>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style="thin">
        <color indexed="64"/>
      </top>
      <bottom style="thick">
        <color indexed="64"/>
      </bottom>
      <diagonal/>
    </border>
    <border>
      <left/>
      <right/>
      <top style="thin">
        <color rgb="FF9BC2E6"/>
      </top>
      <bottom style="thick">
        <color indexed="64"/>
      </bottom>
      <diagonal/>
    </border>
    <border>
      <left style="thin">
        <color rgb="FF000000"/>
      </left>
      <right style="thin">
        <color rgb="FF000000"/>
      </right>
      <top/>
      <bottom style="thick">
        <color indexed="64"/>
      </bottom>
      <diagonal/>
    </border>
    <border>
      <left style="thin">
        <color rgb="FF000000"/>
      </left>
      <right style="thin">
        <color rgb="FF000000"/>
      </right>
      <top style="thin">
        <color rgb="FF000000"/>
      </top>
      <bottom/>
      <diagonal/>
    </border>
    <border>
      <left/>
      <right/>
      <top style="thin">
        <color theme="4" tint="0.39997558519241921"/>
      </top>
      <bottom style="thick">
        <color indexed="64"/>
      </bottom>
      <diagonal/>
    </border>
    <border>
      <left/>
      <right/>
      <top style="thin">
        <color rgb="FF44B3E1"/>
      </top>
      <bottom style="thin">
        <color rgb="FF44B3E1"/>
      </bottom>
      <diagonal/>
    </border>
    <border>
      <left/>
      <right/>
      <top style="thin">
        <color rgb="FF44B3E1"/>
      </top>
      <bottom/>
      <diagonal/>
    </border>
    <border>
      <left style="thin">
        <color rgb="FF000000"/>
      </left>
      <right style="thin">
        <color rgb="FF000000"/>
      </right>
      <top/>
      <bottom style="medium">
        <color rgb="FF000000"/>
      </bottom>
      <diagonal/>
    </border>
    <border>
      <left/>
      <right/>
      <top style="thin">
        <color rgb="FF44B3E1"/>
      </top>
      <bottom style="thick">
        <color indexed="64"/>
      </bottom>
      <diagonal/>
    </border>
    <border>
      <left style="thin">
        <color rgb="FF000000"/>
      </left>
      <right style="thin">
        <color rgb="FF000000"/>
      </right>
      <top style="thin">
        <color rgb="FF000000"/>
      </top>
      <bottom style="medium">
        <color rgb="FF000000"/>
      </bottom>
      <diagonal/>
    </border>
    <border>
      <left/>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medium">
        <color theme="5" tint="-0.249977111117893"/>
      </bottom>
      <diagonal/>
    </border>
    <border>
      <left style="dotted">
        <color theme="9"/>
      </left>
      <right style="dotted">
        <color theme="9"/>
      </right>
      <top style="hair">
        <color theme="8"/>
      </top>
      <bottom style="dotted">
        <color theme="9"/>
      </bottom>
      <diagonal/>
    </border>
    <border>
      <left style="dotted">
        <color theme="9"/>
      </left>
      <right style="hair">
        <color theme="8"/>
      </right>
      <top style="hair">
        <color theme="8"/>
      </top>
      <bottom style="dotted">
        <color theme="9"/>
      </bottom>
      <diagonal/>
    </border>
    <border>
      <left style="hair">
        <color theme="8"/>
      </left>
      <right style="dotted">
        <color theme="9"/>
      </right>
      <top style="dotted">
        <color theme="9"/>
      </top>
      <bottom style="dotted">
        <color theme="9"/>
      </bottom>
      <diagonal/>
    </border>
    <border>
      <left style="dotted">
        <color theme="9"/>
      </left>
      <right style="dotted">
        <color theme="9"/>
      </right>
      <top style="dotted">
        <color theme="9"/>
      </top>
      <bottom style="dotted">
        <color theme="9"/>
      </bottom>
      <diagonal/>
    </border>
    <border>
      <left style="dotted">
        <color theme="9"/>
      </left>
      <right style="hair">
        <color theme="8"/>
      </right>
      <top style="dotted">
        <color theme="9"/>
      </top>
      <bottom style="dotted">
        <color theme="9"/>
      </bottom>
      <diagonal/>
    </border>
    <border>
      <left style="hair">
        <color theme="8"/>
      </left>
      <right style="dotted">
        <color theme="9"/>
      </right>
      <top style="dotted">
        <color theme="9"/>
      </top>
      <bottom style="hair">
        <color theme="8"/>
      </bottom>
      <diagonal/>
    </border>
    <border>
      <left style="dotted">
        <color theme="9"/>
      </left>
      <right style="dotted">
        <color theme="9"/>
      </right>
      <top style="dotted">
        <color theme="9"/>
      </top>
      <bottom style="hair">
        <color theme="8"/>
      </bottom>
      <diagonal/>
    </border>
    <border>
      <left style="dotted">
        <color theme="9"/>
      </left>
      <right style="hair">
        <color theme="8"/>
      </right>
      <top style="dotted">
        <color theme="9"/>
      </top>
      <bottom style="hair">
        <color theme="8"/>
      </bottom>
      <diagonal/>
    </border>
    <border>
      <left/>
      <right/>
      <top/>
      <bottom style="dotted">
        <color theme="9"/>
      </bottom>
      <diagonal/>
    </border>
    <border>
      <left/>
      <right/>
      <top style="dotted">
        <color theme="9"/>
      </top>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diagonal/>
    </border>
    <border>
      <left style="thin">
        <color theme="0"/>
      </left>
      <right/>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right/>
      <top/>
      <bottom style="dotted">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thin">
        <color theme="0"/>
      </left>
      <right/>
      <top style="dotted">
        <color indexed="64"/>
      </top>
      <bottom style="thin">
        <color theme="0"/>
      </bottom>
      <diagonal/>
    </border>
    <border>
      <left/>
      <right/>
      <top style="dotted">
        <color indexed="64"/>
      </top>
      <bottom style="thin">
        <color theme="0"/>
      </bottom>
      <diagonal/>
    </border>
    <border>
      <left/>
      <right style="thin">
        <color theme="0"/>
      </right>
      <top/>
      <bottom style="dotted">
        <color indexed="64"/>
      </bottom>
      <diagonal/>
    </border>
    <border>
      <left/>
      <right style="thin">
        <color theme="0"/>
      </right>
      <top style="dotted">
        <color indexed="64"/>
      </top>
      <bottom style="dotted">
        <color indexed="64"/>
      </bottom>
      <diagonal/>
    </border>
    <border>
      <left/>
      <right style="thin">
        <color theme="0"/>
      </right>
      <top style="dotted">
        <color indexed="64"/>
      </top>
      <bottom style="thin">
        <color theme="0"/>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5" tint="-0.499984740745262"/>
      </bottom>
      <diagonal/>
    </border>
    <border>
      <left/>
      <right/>
      <top/>
      <bottom style="medium">
        <color theme="5"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medium">
        <color theme="0"/>
      </left>
      <right style="medium">
        <color theme="0"/>
      </right>
      <top style="medium">
        <color theme="0"/>
      </top>
      <bottom style="medium">
        <color theme="0"/>
      </bottom>
      <diagonal/>
    </border>
    <border>
      <left style="medium">
        <color theme="0"/>
      </left>
      <right style="thin">
        <color theme="0"/>
      </right>
      <top style="medium">
        <color theme="0"/>
      </top>
      <bottom/>
      <diagonal/>
    </border>
    <border>
      <left style="thin">
        <color theme="0"/>
      </left>
      <right style="thin">
        <color theme="0"/>
      </right>
      <top style="medium">
        <color theme="0"/>
      </top>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bottom/>
      <diagonal/>
    </border>
    <border>
      <left style="thin">
        <color theme="0"/>
      </left>
      <right style="medium">
        <color theme="0"/>
      </right>
      <top style="thin">
        <color theme="0"/>
      </top>
      <bottom style="thin">
        <color theme="0"/>
      </bottom>
      <diagonal/>
    </border>
    <border>
      <left style="medium">
        <color theme="0"/>
      </left>
      <right style="thin">
        <color theme="0"/>
      </right>
      <top/>
      <bottom style="thin">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thin">
        <color theme="0"/>
      </left>
      <right style="medium">
        <color theme="0"/>
      </right>
      <top/>
      <bottom style="thin">
        <color theme="0"/>
      </bottom>
      <diagonal/>
    </border>
    <border>
      <left style="medium">
        <color theme="0"/>
      </left>
      <right style="thin">
        <color theme="0"/>
      </right>
      <top/>
      <bottom style="medium">
        <color theme="0"/>
      </bottom>
      <diagonal/>
    </border>
    <border>
      <left style="thin">
        <color theme="0"/>
      </left>
      <right style="thin">
        <color theme="0"/>
      </right>
      <top/>
      <bottom style="medium">
        <color theme="0"/>
      </bottom>
      <diagonal/>
    </border>
  </borders>
  <cellStyleXfs count="23">
    <xf numFmtId="0" fontId="0" fillId="7" borderId="0"/>
    <xf numFmtId="0" fontId="10" fillId="9" borderId="2" applyNumberFormat="0" applyAlignment="0" applyProtection="0"/>
    <xf numFmtId="0" fontId="11" fillId="10" borderId="1" applyNumberFormat="0" applyAlignment="0" applyProtection="0"/>
    <xf numFmtId="0" fontId="12" fillId="10" borderId="1" applyNumberFormat="0" applyAlignment="0" applyProtection="0"/>
    <xf numFmtId="164" fontId="8" fillId="7" borderId="0" applyBorder="0" applyAlignment="0" applyProtection="0"/>
    <xf numFmtId="0" fontId="15" fillId="0" borderId="0" applyNumberFormat="0" applyFill="0" applyBorder="0" applyAlignment="0" applyProtection="0"/>
    <xf numFmtId="0" fontId="7" fillId="2"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164" fontId="9" fillId="8" borderId="0" applyBorder="0"/>
    <xf numFmtId="0" fontId="13" fillId="7" borderId="0" applyBorder="0"/>
    <xf numFmtId="0" fontId="14" fillId="7" borderId="0" applyBorder="0"/>
    <xf numFmtId="0" fontId="20" fillId="0" borderId="0" applyNumberFormat="0" applyFill="0" applyBorder="0" applyAlignment="0" applyProtection="0"/>
    <xf numFmtId="43" fontId="35" fillId="0" borderId="0" applyFont="0" applyFill="0" applyBorder="0" applyAlignment="0" applyProtection="0"/>
    <xf numFmtId="0" fontId="2" fillId="15" borderId="0" applyNumberFormat="0" applyBorder="0" applyAlignment="0" applyProtection="0"/>
    <xf numFmtId="0" fontId="40" fillId="0" borderId="0"/>
    <xf numFmtId="0" fontId="35" fillId="0" borderId="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43" fontId="35" fillId="0" borderId="0" applyFont="0" applyFill="0" applyBorder="0" applyAlignment="0" applyProtection="0"/>
    <xf numFmtId="0" fontId="1" fillId="15" borderId="0" applyNumberFormat="0" applyBorder="0" applyAlignment="0" applyProtection="0"/>
  </cellStyleXfs>
  <cellXfs count="322">
    <xf numFmtId="0" fontId="0" fillId="7" borderId="0" xfId="0"/>
    <xf numFmtId="0" fontId="0" fillId="7" borderId="0" xfId="0" applyAlignment="1" applyProtection="1">
      <alignment vertical="center" wrapText="1"/>
      <protection locked="0"/>
    </xf>
    <xf numFmtId="0" fontId="0" fillId="7" borderId="0" xfId="0" applyProtection="1">
      <protection locked="0"/>
    </xf>
    <xf numFmtId="0" fontId="5" fillId="7" borderId="0" xfId="0" applyFont="1" applyAlignment="1" applyProtection="1">
      <alignment wrapText="1"/>
      <protection locked="0"/>
    </xf>
    <xf numFmtId="0" fontId="4" fillId="7" borderId="0" xfId="0" applyFont="1" applyProtection="1">
      <protection locked="0"/>
    </xf>
    <xf numFmtId="0" fontId="0" fillId="7" borderId="0" xfId="0" applyAlignment="1" applyProtection="1">
      <alignment horizontal="left" wrapText="1" indent="5"/>
      <protection locked="0"/>
    </xf>
    <xf numFmtId="0" fontId="5" fillId="7" borderId="0" xfId="0" applyFont="1" applyAlignment="1" applyProtection="1">
      <alignment horizontal="left" wrapText="1" indent="5"/>
      <protection locked="0"/>
    </xf>
    <xf numFmtId="0" fontId="12" fillId="10" borderId="1" xfId="3"/>
    <xf numFmtId="0" fontId="17" fillId="7" borderId="0" xfId="0" applyFont="1"/>
    <xf numFmtId="0" fontId="0" fillId="7" borderId="0" xfId="0" applyAlignment="1" applyProtection="1">
      <alignment vertical="center"/>
      <protection locked="0"/>
    </xf>
    <xf numFmtId="0" fontId="19" fillId="12" borderId="0" xfId="8" applyFont="1" applyFill="1" applyBorder="1" applyAlignment="1">
      <alignment vertical="center"/>
    </xf>
    <xf numFmtId="0" fontId="14" fillId="7" borderId="0" xfId="0" applyFont="1" applyAlignment="1">
      <alignment vertical="center"/>
    </xf>
    <xf numFmtId="0" fontId="24" fillId="7" borderId="0" xfId="1" applyFont="1" applyFill="1" applyBorder="1"/>
    <xf numFmtId="0" fontId="10" fillId="7" borderId="0" xfId="1" applyFill="1" applyBorder="1"/>
    <xf numFmtId="0" fontId="25" fillId="7" borderId="0" xfId="0" applyFont="1" applyProtection="1">
      <protection locked="0"/>
    </xf>
    <xf numFmtId="0" fontId="16" fillId="7" borderId="0" xfId="6" applyFont="1" applyFill="1" applyBorder="1" applyAlignment="1">
      <alignment vertical="center" wrapText="1"/>
    </xf>
    <xf numFmtId="0" fontId="16" fillId="7" borderId="0" xfId="6" applyFont="1" applyFill="1" applyBorder="1" applyAlignment="1">
      <alignment horizontal="center" vertical="center" wrapText="1"/>
    </xf>
    <xf numFmtId="0" fontId="27" fillId="7" borderId="0" xfId="0" applyFont="1"/>
    <xf numFmtId="0" fontId="0" fillId="13" borderId="3" xfId="0" applyFill="1" applyBorder="1"/>
    <xf numFmtId="0" fontId="0" fillId="7" borderId="3" xfId="0" applyBorder="1"/>
    <xf numFmtId="0" fontId="12" fillId="14" borderId="4" xfId="0" applyFont="1" applyFill="1" applyBorder="1"/>
    <xf numFmtId="0" fontId="0" fillId="13" borderId="4" xfId="0" applyFill="1" applyBorder="1"/>
    <xf numFmtId="0" fontId="0" fillId="7" borderId="4" xfId="0" applyBorder="1"/>
    <xf numFmtId="0" fontId="12" fillId="14" borderId="5" xfId="0" applyFont="1" applyFill="1" applyBorder="1"/>
    <xf numFmtId="0" fontId="29" fillId="7" borderId="0" xfId="0" applyFont="1"/>
    <xf numFmtId="0" fontId="20" fillId="7" borderId="0" xfId="12" applyFill="1" applyBorder="1" applyAlignment="1">
      <alignment vertical="center"/>
    </xf>
    <xf numFmtId="0" fontId="20" fillId="7" borderId="0" xfId="12" applyFill="1" applyBorder="1" applyAlignment="1">
      <alignment horizontal="left" vertical="center" wrapText="1"/>
    </xf>
    <xf numFmtId="164" fontId="0" fillId="9" borderId="0" xfId="0" applyNumberFormat="1" applyFill="1"/>
    <xf numFmtId="166" fontId="19" fillId="7" borderId="0" xfId="8" applyNumberFormat="1" applyFont="1" applyFill="1" applyBorder="1" applyAlignment="1">
      <alignment vertical="center"/>
    </xf>
    <xf numFmtId="0" fontId="19" fillId="7" borderId="0" xfId="8" applyFont="1" applyFill="1" applyBorder="1" applyAlignment="1">
      <alignment vertical="center"/>
    </xf>
    <xf numFmtId="0" fontId="29" fillId="7" borderId="0" xfId="0" applyFont="1" applyAlignment="1">
      <alignment wrapText="1"/>
    </xf>
    <xf numFmtId="0" fontId="30" fillId="7" borderId="0" xfId="0" applyFont="1"/>
    <xf numFmtId="0" fontId="20" fillId="7" borderId="0" xfId="12" applyFill="1"/>
    <xf numFmtId="0" fontId="26" fillId="12" borderId="0" xfId="7" applyFont="1" applyFill="1" applyAlignment="1">
      <alignment vertical="center"/>
    </xf>
    <xf numFmtId="166" fontId="26" fillId="12" borderId="0" xfId="7" applyNumberFormat="1" applyFont="1" applyFill="1" applyAlignment="1">
      <alignment vertical="center"/>
    </xf>
    <xf numFmtId="0" fontId="32" fillId="12" borderId="0" xfId="7" applyFont="1" applyFill="1" applyAlignment="1">
      <alignment vertical="center"/>
    </xf>
    <xf numFmtId="165" fontId="32" fillId="12" borderId="0" xfId="7" applyNumberFormat="1" applyFont="1" applyFill="1" applyAlignment="1">
      <alignment vertical="center"/>
    </xf>
    <xf numFmtId="0" fontId="33" fillId="7" borderId="0" xfId="0" applyFont="1" applyProtection="1">
      <protection locked="0"/>
    </xf>
    <xf numFmtId="0" fontId="0" fillId="13" borderId="0" xfId="0" applyFill="1"/>
    <xf numFmtId="0" fontId="17" fillId="7" borderId="0" xfId="0" applyFont="1" applyProtection="1">
      <protection locked="0"/>
    </xf>
    <xf numFmtId="0" fontId="15" fillId="7" borderId="0" xfId="5" applyFill="1" applyBorder="1" applyAlignment="1">
      <alignment vertical="center"/>
    </xf>
    <xf numFmtId="0" fontId="18" fillId="10" borderId="0" xfId="2" applyFont="1" applyBorder="1" applyAlignment="1">
      <alignment horizontal="center" vertical="center"/>
    </xf>
    <xf numFmtId="0" fontId="36" fillId="7" borderId="0" xfId="0" applyFont="1" applyProtection="1">
      <protection locked="0"/>
    </xf>
    <xf numFmtId="0" fontId="0" fillId="16" borderId="0" xfId="0" applyFill="1"/>
    <xf numFmtId="0" fontId="0" fillId="17" borderId="7" xfId="0" applyFill="1" applyBorder="1"/>
    <xf numFmtId="0" fontId="0" fillId="7" borderId="7" xfId="0" applyBorder="1"/>
    <xf numFmtId="0" fontId="0" fillId="18" borderId="0" xfId="0" applyFill="1"/>
    <xf numFmtId="0" fontId="37" fillId="7" borderId="0" xfId="0" applyFont="1"/>
    <xf numFmtId="0" fontId="38" fillId="7" borderId="0" xfId="0" applyFont="1"/>
    <xf numFmtId="0" fontId="0" fillId="7" borderId="10" xfId="0" applyBorder="1"/>
    <xf numFmtId="0" fontId="2" fillId="15" borderId="0" xfId="14"/>
    <xf numFmtId="0" fontId="35" fillId="15" borderId="0" xfId="14" applyFont="1"/>
    <xf numFmtId="0" fontId="2" fillId="16" borderId="0" xfId="14" applyFill="1"/>
    <xf numFmtId="2" fontId="39" fillId="19" borderId="11" xfId="0" applyNumberFormat="1" applyFont="1" applyFill="1" applyBorder="1"/>
    <xf numFmtId="2" fontId="39" fillId="7" borderId="11" xfId="0" applyNumberFormat="1" applyFont="1" applyBorder="1"/>
    <xf numFmtId="2" fontId="41" fillId="7" borderId="12" xfId="15" applyNumberFormat="1" applyFont="1" applyFill="1" applyBorder="1" applyAlignment="1">
      <alignment horizontal="left" vertical="center"/>
    </xf>
    <xf numFmtId="2" fontId="39" fillId="19" borderId="12" xfId="0" applyNumberFormat="1" applyFont="1" applyFill="1" applyBorder="1"/>
    <xf numFmtId="2" fontId="41" fillId="20" borderId="12" xfId="15" applyNumberFormat="1" applyFont="1" applyFill="1" applyBorder="1" applyAlignment="1">
      <alignment horizontal="left" vertical="center"/>
    </xf>
    <xf numFmtId="2" fontId="39" fillId="19" borderId="13" xfId="0" applyNumberFormat="1" applyFont="1" applyFill="1" applyBorder="1"/>
    <xf numFmtId="2" fontId="39" fillId="7" borderId="13" xfId="0" applyNumberFormat="1" applyFont="1" applyBorder="1"/>
    <xf numFmtId="2" fontId="41" fillId="7" borderId="13" xfId="15" applyNumberFormat="1" applyFont="1" applyFill="1" applyBorder="1" applyAlignment="1">
      <alignment horizontal="left" vertical="center"/>
    </xf>
    <xf numFmtId="2" fontId="41" fillId="20" borderId="13" xfId="15" applyNumberFormat="1" applyFont="1" applyFill="1" applyBorder="1" applyAlignment="1">
      <alignment horizontal="left" vertical="center"/>
    </xf>
    <xf numFmtId="2" fontId="42" fillId="21" borderId="12" xfId="0" applyNumberFormat="1" applyFont="1" applyFill="1" applyBorder="1"/>
    <xf numFmtId="2" fontId="39" fillId="7" borderId="14" xfId="0" applyNumberFormat="1" applyFont="1" applyBorder="1"/>
    <xf numFmtId="2" fontId="42" fillId="7" borderId="12" xfId="0" applyNumberFormat="1" applyFont="1" applyBorder="1"/>
    <xf numFmtId="2" fontId="39" fillId="7" borderId="12" xfId="0" applyNumberFormat="1" applyFont="1" applyBorder="1"/>
    <xf numFmtId="2" fontId="42" fillId="21" borderId="11" xfId="0" applyNumberFormat="1" applyFont="1" applyFill="1" applyBorder="1"/>
    <xf numFmtId="2" fontId="42" fillId="21" borderId="15" xfId="0" applyNumberFormat="1" applyFont="1" applyFill="1" applyBorder="1"/>
    <xf numFmtId="2" fontId="39" fillId="7" borderId="16" xfId="0" applyNumberFormat="1" applyFont="1" applyBorder="1"/>
    <xf numFmtId="2" fontId="42" fillId="7" borderId="17" xfId="0" applyNumberFormat="1" applyFont="1" applyBorder="1"/>
    <xf numFmtId="2" fontId="42" fillId="7" borderId="11" xfId="0" applyNumberFormat="1" applyFont="1" applyBorder="1"/>
    <xf numFmtId="2" fontId="41" fillId="20" borderId="11" xfId="15" applyNumberFormat="1" applyFont="1" applyFill="1" applyBorder="1" applyAlignment="1">
      <alignment horizontal="left" vertical="center"/>
    </xf>
    <xf numFmtId="0" fontId="42" fillId="21" borderId="18" xfId="0" applyFont="1" applyFill="1" applyBorder="1"/>
    <xf numFmtId="0" fontId="43" fillId="22" borderId="19" xfId="0" applyFont="1" applyFill="1" applyBorder="1"/>
    <xf numFmtId="2" fontId="39" fillId="7" borderId="20" xfId="0" applyNumberFormat="1" applyFont="1" applyBorder="1"/>
    <xf numFmtId="2" fontId="44" fillId="7" borderId="13" xfId="15" applyNumberFormat="1" applyFont="1" applyFill="1" applyBorder="1" applyAlignment="1">
      <alignment vertical="center"/>
    </xf>
    <xf numFmtId="2" fontId="0" fillId="7" borderId="7" xfId="0" applyNumberFormat="1" applyBorder="1"/>
    <xf numFmtId="2" fontId="44" fillId="20" borderId="13" xfId="15" applyNumberFormat="1" applyFont="1" applyFill="1" applyBorder="1" applyAlignment="1">
      <alignment horizontal="left" vertical="center"/>
    </xf>
    <xf numFmtId="2" fontId="42" fillId="23" borderId="12" xfId="0" applyNumberFormat="1" applyFont="1" applyFill="1" applyBorder="1"/>
    <xf numFmtId="2" fontId="42" fillId="23" borderId="11" xfId="0" applyNumberFormat="1" applyFont="1" applyFill="1" applyBorder="1"/>
    <xf numFmtId="2" fontId="42" fillId="18" borderId="11" xfId="0" applyNumberFormat="1" applyFont="1" applyFill="1" applyBorder="1"/>
    <xf numFmtId="2" fontId="42" fillId="18" borderId="12" xfId="0" applyNumberFormat="1" applyFont="1" applyFill="1" applyBorder="1"/>
    <xf numFmtId="2" fontId="39" fillId="18" borderId="11" xfId="0" applyNumberFormat="1" applyFont="1" applyFill="1" applyBorder="1"/>
    <xf numFmtId="2" fontId="41" fillId="24" borderId="11" xfId="15" applyNumberFormat="1" applyFont="1" applyFill="1" applyBorder="1" applyAlignment="1">
      <alignment horizontal="left" vertical="center"/>
    </xf>
    <xf numFmtId="0" fontId="42" fillId="23" borderId="18" xfId="0" applyFont="1" applyFill="1" applyBorder="1"/>
    <xf numFmtId="0" fontId="42" fillId="23" borderId="7" xfId="0" applyFont="1" applyFill="1" applyBorder="1"/>
    <xf numFmtId="2" fontId="42" fillId="7" borderId="20" xfId="0" applyNumberFormat="1" applyFont="1" applyBorder="1"/>
    <xf numFmtId="2" fontId="42" fillId="7" borderId="13" xfId="0" applyNumberFormat="1" applyFont="1" applyBorder="1"/>
    <xf numFmtId="2" fontId="41" fillId="7" borderId="13" xfId="15" applyNumberFormat="1" applyFont="1" applyFill="1" applyBorder="1" applyAlignment="1">
      <alignment vertical="center"/>
    </xf>
    <xf numFmtId="2" fontId="42" fillId="25" borderId="12" xfId="0" applyNumberFormat="1" applyFont="1" applyFill="1" applyBorder="1"/>
    <xf numFmtId="2" fontId="0" fillId="7" borderId="12" xfId="0" applyNumberFormat="1" applyBorder="1"/>
    <xf numFmtId="2" fontId="42" fillId="25" borderId="11" xfId="0" applyNumberFormat="1" applyFont="1" applyFill="1" applyBorder="1"/>
    <xf numFmtId="2" fontId="0" fillId="7" borderId="0" xfId="13" applyNumberFormat="1" applyFont="1" applyFill="1" applyBorder="1"/>
    <xf numFmtId="2" fontId="0" fillId="7" borderId="14" xfId="0" applyNumberFormat="1" applyBorder="1"/>
    <xf numFmtId="2" fontId="42" fillId="7" borderId="21" xfId="0" applyNumberFormat="1" applyFont="1" applyBorder="1"/>
    <xf numFmtId="2" fontId="0" fillId="7" borderId="0" xfId="0" applyNumberFormat="1"/>
    <xf numFmtId="2" fontId="41" fillId="20" borderId="21" xfId="15" applyNumberFormat="1" applyFont="1" applyFill="1" applyBorder="1" applyAlignment="1">
      <alignment horizontal="left" vertical="center"/>
    </xf>
    <xf numFmtId="2" fontId="42" fillId="25" borderId="13" xfId="0" applyNumberFormat="1" applyFont="1" applyFill="1" applyBorder="1"/>
    <xf numFmtId="2" fontId="0" fillId="7" borderId="20" xfId="0" applyNumberFormat="1" applyBorder="1"/>
    <xf numFmtId="2" fontId="0" fillId="7" borderId="22" xfId="0" applyNumberFormat="1" applyBorder="1"/>
    <xf numFmtId="0" fontId="0" fillId="7" borderId="12" xfId="0" applyBorder="1"/>
    <xf numFmtId="2" fontId="42" fillId="7" borderId="14" xfId="0" applyNumberFormat="1" applyFont="1" applyBorder="1"/>
    <xf numFmtId="2" fontId="41" fillId="20" borderId="14" xfId="15" applyNumberFormat="1" applyFont="1" applyFill="1" applyBorder="1" applyAlignment="1">
      <alignment horizontal="left" vertical="center"/>
    </xf>
    <xf numFmtId="0" fontId="0" fillId="7" borderId="21" xfId="0" applyBorder="1"/>
    <xf numFmtId="2" fontId="44" fillId="7" borderId="11" xfId="15" applyNumberFormat="1" applyFont="1" applyFill="1" applyBorder="1" applyAlignment="1">
      <alignment horizontal="right" vertical="center"/>
    </xf>
    <xf numFmtId="2" fontId="41" fillId="7" borderId="21" xfId="15" applyNumberFormat="1" applyFont="1" applyFill="1" applyBorder="1" applyAlignment="1">
      <alignment horizontal="left" vertical="center"/>
    </xf>
    <xf numFmtId="2" fontId="0" fillId="7" borderId="13" xfId="0" applyNumberFormat="1" applyBorder="1"/>
    <xf numFmtId="2" fontId="45" fillId="26" borderId="23" xfId="0" applyNumberFormat="1" applyFont="1" applyFill="1" applyBorder="1" applyAlignment="1">
      <alignment horizontal="right" vertical="center"/>
    </xf>
    <xf numFmtId="2" fontId="41" fillId="7" borderId="14" xfId="15" applyNumberFormat="1" applyFont="1" applyFill="1" applyBorder="1" applyAlignment="1">
      <alignment horizontal="left" vertical="center"/>
    </xf>
    <xf numFmtId="2" fontId="45" fillId="26" borderId="24" xfId="0" applyNumberFormat="1" applyFont="1" applyFill="1" applyBorder="1" applyAlignment="1">
      <alignment horizontal="right" vertical="center"/>
    </xf>
    <xf numFmtId="2" fontId="41" fillId="7" borderId="25" xfId="15" applyNumberFormat="1" applyFont="1" applyFill="1" applyBorder="1" applyAlignment="1">
      <alignment horizontal="left" vertical="center"/>
    </xf>
    <xf numFmtId="2" fontId="41" fillId="20" borderId="25" xfId="15" applyNumberFormat="1" applyFont="1" applyFill="1" applyBorder="1" applyAlignment="1">
      <alignment horizontal="left" vertical="center"/>
    </xf>
    <xf numFmtId="0" fontId="46" fillId="26" borderId="26" xfId="0" applyFont="1" applyFill="1" applyBorder="1" applyAlignment="1">
      <alignment horizontal="right"/>
    </xf>
    <xf numFmtId="2" fontId="41" fillId="7" borderId="20" xfId="15" applyNumberFormat="1" applyFont="1" applyFill="1" applyBorder="1" applyAlignment="1">
      <alignment horizontal="left" vertical="center"/>
    </xf>
    <xf numFmtId="2" fontId="41" fillId="20" borderId="20" xfId="15" applyNumberFormat="1" applyFont="1" applyFill="1" applyBorder="1" applyAlignment="1">
      <alignment horizontal="left" vertical="center"/>
    </xf>
    <xf numFmtId="0" fontId="41" fillId="20" borderId="0" xfId="15" applyFont="1" applyFill="1" applyAlignment="1">
      <alignment horizontal="left" vertical="center"/>
    </xf>
    <xf numFmtId="2" fontId="35" fillId="0" borderId="0" xfId="16" applyNumberFormat="1"/>
    <xf numFmtId="2" fontId="41" fillId="27" borderId="0" xfId="15" applyNumberFormat="1" applyFont="1" applyFill="1" applyAlignment="1">
      <alignment horizontal="left" vertical="center"/>
    </xf>
    <xf numFmtId="2" fontId="0" fillId="17" borderId="12" xfId="0" applyNumberFormat="1" applyFill="1" applyBorder="1"/>
    <xf numFmtId="2" fontId="39" fillId="17" borderId="11" xfId="0" applyNumberFormat="1" applyFont="1" applyFill="1" applyBorder="1"/>
    <xf numFmtId="2" fontId="41" fillId="17" borderId="11" xfId="15" applyNumberFormat="1" applyFont="1" applyFill="1" applyBorder="1" applyAlignment="1">
      <alignment horizontal="left" vertical="center"/>
    </xf>
    <xf numFmtId="2" fontId="42" fillId="17" borderId="11" xfId="0" applyNumberFormat="1" applyFont="1" applyFill="1" applyBorder="1"/>
    <xf numFmtId="2" fontId="41" fillId="7" borderId="11" xfId="15" applyNumberFormat="1" applyFont="1" applyFill="1" applyBorder="1" applyAlignment="1">
      <alignment horizontal="left" vertical="center"/>
    </xf>
    <xf numFmtId="0" fontId="41" fillId="20" borderId="10" xfId="15" applyFont="1" applyFill="1" applyBorder="1" applyAlignment="1">
      <alignment horizontal="left" vertical="center"/>
    </xf>
    <xf numFmtId="2" fontId="41" fillId="27" borderId="10" xfId="15" applyNumberFormat="1" applyFont="1" applyFill="1" applyBorder="1" applyAlignment="1">
      <alignment horizontal="left" vertical="center"/>
    </xf>
    <xf numFmtId="2" fontId="0" fillId="17" borderId="10" xfId="0" applyNumberFormat="1" applyFill="1" applyBorder="1"/>
    <xf numFmtId="2" fontId="0" fillId="7" borderId="10" xfId="0" applyNumberFormat="1" applyBorder="1"/>
    <xf numFmtId="2" fontId="41" fillId="20" borderId="27" xfId="15" applyNumberFormat="1" applyFont="1" applyFill="1" applyBorder="1" applyAlignment="1">
      <alignment horizontal="left" vertical="center"/>
    </xf>
    <xf numFmtId="0" fontId="0" fillId="28" borderId="0" xfId="0" applyFill="1"/>
    <xf numFmtId="0" fontId="47" fillId="29" borderId="0" xfId="0" applyFont="1" applyFill="1"/>
    <xf numFmtId="0" fontId="46" fillId="29" borderId="0" xfId="0" applyFont="1" applyFill="1"/>
    <xf numFmtId="0" fontId="47" fillId="7" borderId="0" xfId="0" applyFont="1"/>
    <xf numFmtId="0" fontId="46" fillId="7" borderId="0" xfId="0" applyFont="1"/>
    <xf numFmtId="0" fontId="0" fillId="7" borderId="0" xfId="0" quotePrefix="1"/>
    <xf numFmtId="2" fontId="0" fillId="18" borderId="0" xfId="0" applyNumberFormat="1" applyFill="1"/>
    <xf numFmtId="0" fontId="48" fillId="7" borderId="0" xfId="0" applyFont="1"/>
    <xf numFmtId="0" fontId="36" fillId="7" borderId="0" xfId="0" applyFont="1"/>
    <xf numFmtId="2" fontId="19" fillId="12" borderId="0" xfId="8" applyNumberFormat="1" applyFont="1" applyFill="1" applyBorder="1" applyAlignment="1">
      <alignment horizontal="center" vertical="center"/>
    </xf>
    <xf numFmtId="2" fontId="49" fillId="12" borderId="0" xfId="8" applyNumberFormat="1" applyFont="1" applyFill="1" applyBorder="1" applyAlignment="1">
      <alignment horizontal="center" vertical="center"/>
    </xf>
    <xf numFmtId="2" fontId="49" fillId="12" borderId="28" xfId="8" applyNumberFormat="1" applyFont="1" applyFill="1" applyBorder="1" applyAlignment="1">
      <alignment horizontal="center" vertical="center"/>
    </xf>
    <xf numFmtId="0" fontId="25" fillId="12" borderId="0" xfId="0" applyFont="1" applyFill="1" applyAlignment="1">
      <alignment horizontal="center" wrapText="1"/>
    </xf>
    <xf numFmtId="0" fontId="50" fillId="12" borderId="0" xfId="0" applyFont="1" applyFill="1" applyAlignment="1">
      <alignment horizontal="center" wrapText="1"/>
    </xf>
    <xf numFmtId="2" fontId="39" fillId="11" borderId="11" xfId="0" applyNumberFormat="1" applyFont="1" applyFill="1" applyBorder="1"/>
    <xf numFmtId="2" fontId="39" fillId="11" borderId="13" xfId="0" applyNumberFormat="1" applyFont="1" applyFill="1" applyBorder="1"/>
    <xf numFmtId="2" fontId="42" fillId="11" borderId="12" xfId="0" applyNumberFormat="1" applyFont="1" applyFill="1" applyBorder="1"/>
    <xf numFmtId="2" fontId="42" fillId="11" borderId="11" xfId="0" applyNumberFormat="1" applyFont="1" applyFill="1" applyBorder="1"/>
    <xf numFmtId="2" fontId="44" fillId="11" borderId="13" xfId="15" applyNumberFormat="1" applyFont="1" applyFill="1" applyBorder="1" applyAlignment="1">
      <alignment vertical="center"/>
    </xf>
    <xf numFmtId="2" fontId="0" fillId="11" borderId="12" xfId="0" applyNumberFormat="1" applyFill="1" applyBorder="1"/>
    <xf numFmtId="2" fontId="42" fillId="11" borderId="21" xfId="0" applyNumberFormat="1" applyFont="1" applyFill="1" applyBorder="1"/>
    <xf numFmtId="2" fontId="42" fillId="11" borderId="13" xfId="0" applyNumberFormat="1" applyFont="1" applyFill="1" applyBorder="1"/>
    <xf numFmtId="2" fontId="39" fillId="11" borderId="12" xfId="0" applyNumberFormat="1" applyFont="1" applyFill="1" applyBorder="1"/>
    <xf numFmtId="0" fontId="0" fillId="7" borderId="0" xfId="0" applyAlignment="1" applyProtection="1">
      <alignment wrapText="1"/>
      <protection locked="0"/>
    </xf>
    <xf numFmtId="0" fontId="52" fillId="12" borderId="0" xfId="0" applyFont="1" applyFill="1" applyAlignment="1">
      <alignment horizontal="left"/>
    </xf>
    <xf numFmtId="0" fontId="52" fillId="12" borderId="0" xfId="0" applyFont="1" applyFill="1" applyAlignment="1">
      <alignment horizontal="center" wrapText="1"/>
    </xf>
    <xf numFmtId="0" fontId="52" fillId="12" borderId="0" xfId="0" applyFont="1" applyFill="1" applyAlignment="1">
      <alignment horizontal="center" vertical="center" wrapText="1"/>
    </xf>
    <xf numFmtId="167" fontId="51" fillId="12" borderId="0" xfId="8" applyNumberFormat="1" applyFont="1" applyFill="1" applyBorder="1" applyAlignment="1">
      <alignment vertical="center" wrapText="1"/>
    </xf>
    <xf numFmtId="2" fontId="51" fillId="12" borderId="0" xfId="8" applyNumberFormat="1" applyFont="1" applyFill="1" applyBorder="1" applyAlignment="1">
      <alignment horizontal="center" vertical="center"/>
    </xf>
    <xf numFmtId="2" fontId="53" fillId="12" borderId="0" xfId="8" applyNumberFormat="1" applyFont="1" applyFill="1" applyBorder="1" applyAlignment="1">
      <alignment horizontal="center" vertical="center"/>
    </xf>
    <xf numFmtId="1" fontId="52" fillId="12" borderId="0" xfId="8" applyNumberFormat="1" applyFont="1" applyFill="1" applyBorder="1" applyAlignment="1">
      <alignment horizontal="center" vertical="center"/>
    </xf>
    <xf numFmtId="167" fontId="53" fillId="12" borderId="0" xfId="8" applyNumberFormat="1" applyFont="1" applyFill="1" applyBorder="1" applyAlignment="1">
      <alignment vertical="center" wrapText="1"/>
    </xf>
    <xf numFmtId="2" fontId="54" fillId="12" borderId="0" xfId="8" applyNumberFormat="1" applyFont="1" applyFill="1" applyBorder="1" applyAlignment="1">
      <alignment horizontal="center" vertical="center"/>
    </xf>
    <xf numFmtId="0" fontId="52" fillId="12" borderId="0" xfId="0" applyFont="1" applyFill="1" applyAlignment="1">
      <alignment horizontal="left" vertical="center"/>
    </xf>
    <xf numFmtId="0" fontId="10" fillId="30" borderId="31" xfId="1" applyFill="1" applyBorder="1"/>
    <xf numFmtId="0" fontId="0" fillId="31" borderId="0" xfId="0" applyFill="1"/>
    <xf numFmtId="0" fontId="16" fillId="31" borderId="0" xfId="6" applyFont="1" applyFill="1" applyBorder="1" applyAlignment="1">
      <alignment vertical="center" wrapText="1"/>
    </xf>
    <xf numFmtId="0" fontId="18" fillId="31" borderId="0" xfId="2" applyFont="1" applyFill="1" applyBorder="1" applyAlignment="1">
      <alignment horizontal="center" vertical="center"/>
    </xf>
    <xf numFmtId="0" fontId="34" fillId="31" borderId="0" xfId="6" applyFont="1" applyFill="1" applyBorder="1" applyAlignment="1">
      <alignment vertical="center"/>
    </xf>
    <xf numFmtId="0" fontId="0" fillId="30" borderId="0" xfId="0" applyFill="1"/>
    <xf numFmtId="166" fontId="0" fillId="30" borderId="0" xfId="0" applyNumberFormat="1" applyFill="1"/>
    <xf numFmtId="0" fontId="20" fillId="30" borderId="0" xfId="12" applyFill="1" applyBorder="1" applyAlignment="1">
      <alignment vertical="center"/>
    </xf>
    <xf numFmtId="164" fontId="0" fillId="30" borderId="0" xfId="0" applyNumberFormat="1" applyFill="1"/>
    <xf numFmtId="3" fontId="55" fillId="11" borderId="41" xfId="9" applyNumberFormat="1" applyFont="1" applyFill="1" applyBorder="1" applyAlignment="1" applyProtection="1">
      <alignment horizontal="center" vertical="center" wrapText="1"/>
      <protection locked="0"/>
    </xf>
    <xf numFmtId="164" fontId="56" fillId="11" borderId="32" xfId="9" applyFont="1" applyFill="1" applyBorder="1" applyAlignment="1" applyProtection="1">
      <alignment horizontal="left" vertical="center"/>
      <protection locked="0"/>
    </xf>
    <xf numFmtId="164" fontId="56" fillId="11" borderId="32" xfId="9" applyFont="1" applyFill="1" applyBorder="1" applyAlignment="1" applyProtection="1">
      <alignment horizontal="left" vertical="center" wrapText="1"/>
      <protection locked="0"/>
    </xf>
    <xf numFmtId="168" fontId="56" fillId="11" borderId="32" xfId="9" applyNumberFormat="1" applyFont="1" applyFill="1" applyBorder="1" applyAlignment="1" applyProtection="1">
      <alignment horizontal="left" vertical="center"/>
      <protection locked="0"/>
    </xf>
    <xf numFmtId="164" fontId="56" fillId="11" borderId="34" xfId="9" applyFont="1" applyFill="1" applyBorder="1" applyAlignment="1" applyProtection="1">
      <alignment horizontal="left" vertical="center" wrapText="1"/>
      <protection locked="0"/>
    </xf>
    <xf numFmtId="164" fontId="56" fillId="11" borderId="35" xfId="9" applyFont="1" applyFill="1" applyBorder="1" applyAlignment="1" applyProtection="1">
      <alignment horizontal="left" vertical="center"/>
      <protection locked="0"/>
    </xf>
    <xf numFmtId="164" fontId="56" fillId="11" borderId="35" xfId="9" applyFont="1" applyFill="1" applyBorder="1" applyAlignment="1" applyProtection="1">
      <alignment horizontal="left" vertical="center" wrapText="1"/>
      <protection locked="0"/>
    </xf>
    <xf numFmtId="168" fontId="56" fillId="11" borderId="35" xfId="9" applyNumberFormat="1" applyFont="1" applyFill="1" applyBorder="1" applyAlignment="1" applyProtection="1">
      <alignment horizontal="left" vertical="center"/>
      <protection locked="0"/>
    </xf>
    <xf numFmtId="164" fontId="56" fillId="11" borderId="37" xfId="9" applyFont="1" applyFill="1" applyBorder="1" applyAlignment="1" applyProtection="1">
      <alignment horizontal="left" vertical="center" wrapText="1"/>
      <protection locked="0"/>
    </xf>
    <xf numFmtId="164" fontId="56" fillId="11" borderId="38" xfId="9" applyFont="1" applyFill="1" applyBorder="1" applyAlignment="1" applyProtection="1">
      <alignment horizontal="left" vertical="center"/>
      <protection locked="0"/>
    </xf>
    <xf numFmtId="164" fontId="56" fillId="11" borderId="38" xfId="9" applyFont="1" applyFill="1" applyBorder="1" applyAlignment="1" applyProtection="1">
      <alignment horizontal="left" vertical="center" wrapText="1"/>
      <protection locked="0"/>
    </xf>
    <xf numFmtId="168" fontId="56" fillId="11" borderId="38" xfId="9" applyNumberFormat="1" applyFont="1" applyFill="1" applyBorder="1" applyAlignment="1" applyProtection="1">
      <alignment horizontal="left" vertical="center"/>
      <protection locked="0"/>
    </xf>
    <xf numFmtId="1" fontId="51" fillId="12" borderId="0" xfId="8" applyNumberFormat="1" applyFont="1" applyFill="1" applyBorder="1" applyAlignment="1">
      <alignment horizontal="left" vertical="center"/>
    </xf>
    <xf numFmtId="164" fontId="32" fillId="12" borderId="0" xfId="7" applyNumberFormat="1" applyFont="1" applyFill="1" applyAlignment="1">
      <alignment vertical="center"/>
    </xf>
    <xf numFmtId="164" fontId="0" fillId="7" borderId="0" xfId="0" applyNumberFormat="1"/>
    <xf numFmtId="164" fontId="19" fillId="12" borderId="0" xfId="8" applyNumberFormat="1" applyFont="1" applyFill="1" applyBorder="1" applyAlignment="1">
      <alignment vertical="center"/>
    </xf>
    <xf numFmtId="164" fontId="26" fillId="12" borderId="0" xfId="7" applyNumberFormat="1" applyFont="1" applyFill="1" applyAlignment="1">
      <alignment vertical="center"/>
    </xf>
    <xf numFmtId="0" fontId="57" fillId="30" borderId="29" xfId="0" applyFont="1" applyFill="1" applyBorder="1" applyAlignment="1">
      <alignment horizontal="center" vertical="center"/>
    </xf>
    <xf numFmtId="167" fontId="58" fillId="30" borderId="29" xfId="8" applyNumberFormat="1" applyFont="1" applyFill="1" applyBorder="1" applyAlignment="1">
      <alignment horizontal="left" vertical="center" wrapText="1"/>
    </xf>
    <xf numFmtId="2" fontId="58" fillId="30" borderId="29" xfId="8" applyNumberFormat="1" applyFont="1" applyFill="1" applyBorder="1" applyAlignment="1">
      <alignment horizontal="center" vertical="center" wrapText="1"/>
    </xf>
    <xf numFmtId="0" fontId="57" fillId="30" borderId="29" xfId="0" applyFont="1" applyFill="1" applyBorder="1" applyAlignment="1">
      <alignment horizontal="left" vertical="center" wrapText="1"/>
    </xf>
    <xf numFmtId="167" fontId="58" fillId="30" borderId="0" xfId="8" applyNumberFormat="1" applyFont="1" applyFill="1" applyBorder="1" applyAlignment="1">
      <alignment horizontal="left" vertical="center" wrapText="1"/>
    </xf>
    <xf numFmtId="2" fontId="58" fillId="30" borderId="0" xfId="8" applyNumberFormat="1" applyFont="1" applyFill="1" applyBorder="1" applyAlignment="1">
      <alignment horizontal="center" vertical="center" wrapText="1"/>
    </xf>
    <xf numFmtId="167" fontId="58" fillId="30" borderId="30" xfId="8" applyNumberFormat="1" applyFont="1" applyFill="1" applyBorder="1" applyAlignment="1">
      <alignment horizontal="left" vertical="center" wrapText="1"/>
    </xf>
    <xf numFmtId="2" fontId="58" fillId="30" borderId="30" xfId="8" applyNumberFormat="1" applyFont="1" applyFill="1" applyBorder="1" applyAlignment="1">
      <alignment horizontal="center" vertical="center" wrapText="1"/>
    </xf>
    <xf numFmtId="0" fontId="57" fillId="17" borderId="0" xfId="0" applyFont="1" applyFill="1"/>
    <xf numFmtId="0" fontId="18" fillId="17" borderId="0" xfId="0" applyFont="1" applyFill="1"/>
    <xf numFmtId="0" fontId="0" fillId="17" borderId="0" xfId="0" applyFill="1"/>
    <xf numFmtId="0" fontId="0" fillId="17" borderId="46" xfId="0" applyFill="1" applyBorder="1" applyAlignment="1">
      <alignment horizontal="center"/>
    </xf>
    <xf numFmtId="0" fontId="36" fillId="17" borderId="0" xfId="0" applyFont="1" applyFill="1"/>
    <xf numFmtId="0" fontId="0" fillId="17" borderId="0" xfId="0" applyFill="1" applyAlignment="1">
      <alignment horizontal="center" vertical="center"/>
    </xf>
    <xf numFmtId="0" fontId="13" fillId="17" borderId="0" xfId="10" applyFill="1"/>
    <xf numFmtId="0" fontId="12" fillId="30" borderId="29" xfId="0" applyFont="1" applyFill="1" applyBorder="1" applyAlignment="1">
      <alignment horizontal="center" vertical="center"/>
    </xf>
    <xf numFmtId="167" fontId="58" fillId="30" borderId="49" xfId="8" applyNumberFormat="1" applyFont="1" applyFill="1" applyBorder="1" applyAlignment="1">
      <alignment horizontal="left" vertical="center" wrapText="1"/>
    </xf>
    <xf numFmtId="2" fontId="58" fillId="30" borderId="49" xfId="8" applyNumberFormat="1" applyFont="1" applyFill="1" applyBorder="1" applyAlignment="1">
      <alignment horizontal="center" vertical="center" wrapText="1"/>
    </xf>
    <xf numFmtId="169" fontId="57" fillId="30" borderId="49" xfId="0" applyNumberFormat="1" applyFont="1" applyFill="1" applyBorder="1" applyAlignment="1">
      <alignment horizontal="center" vertical="center"/>
    </xf>
    <xf numFmtId="0" fontId="57" fillId="30" borderId="49" xfId="0" applyFont="1" applyFill="1" applyBorder="1" applyAlignment="1">
      <alignment horizontal="left" vertical="center" wrapText="1"/>
    </xf>
    <xf numFmtId="0" fontId="57" fillId="30" borderId="49" xfId="0" applyFont="1" applyFill="1" applyBorder="1" applyAlignment="1">
      <alignment horizontal="center" vertical="center"/>
    </xf>
    <xf numFmtId="2" fontId="57" fillId="30" borderId="49" xfId="0" applyNumberFormat="1" applyFont="1" applyFill="1" applyBorder="1" applyAlignment="1">
      <alignment horizontal="center" vertical="center"/>
    </xf>
    <xf numFmtId="0" fontId="12" fillId="30" borderId="49" xfId="0" applyFont="1" applyFill="1" applyBorder="1" applyAlignment="1">
      <alignment horizontal="center" vertical="center"/>
    </xf>
    <xf numFmtId="0" fontId="57" fillId="31" borderId="50" xfId="0" applyFont="1" applyFill="1" applyBorder="1" applyAlignment="1">
      <alignment horizontal="center" vertical="center"/>
    </xf>
    <xf numFmtId="0" fontId="57" fillId="31" borderId="51" xfId="0" applyFont="1" applyFill="1" applyBorder="1" applyAlignment="1">
      <alignment horizontal="center" vertical="center" wrapText="1"/>
    </xf>
    <xf numFmtId="0" fontId="12" fillId="31" borderId="51" xfId="0" applyFont="1" applyFill="1" applyBorder="1" applyAlignment="1">
      <alignment horizontal="center" vertical="center" wrapText="1"/>
    </xf>
    <xf numFmtId="0" fontId="57" fillId="31" borderId="52" xfId="0" applyFont="1" applyFill="1" applyBorder="1" applyAlignment="1">
      <alignment horizontal="center" vertical="center"/>
    </xf>
    <xf numFmtId="0" fontId="0" fillId="17" borderId="53" xfId="0" applyFill="1" applyBorder="1"/>
    <xf numFmtId="167" fontId="58" fillId="30" borderId="54" xfId="8" applyNumberFormat="1" applyFont="1" applyFill="1" applyBorder="1" applyAlignment="1">
      <alignment horizontal="left" vertical="center" wrapText="1"/>
    </xf>
    <xf numFmtId="2" fontId="58" fillId="30" borderId="55" xfId="8" applyNumberFormat="1" applyFont="1" applyFill="1" applyBorder="1" applyAlignment="1">
      <alignment horizontal="center" vertical="center" wrapText="1"/>
    </xf>
    <xf numFmtId="0" fontId="57" fillId="30" borderId="55" xfId="0" applyFont="1" applyFill="1" applyBorder="1" applyAlignment="1">
      <alignment horizontal="center" vertical="center"/>
    </xf>
    <xf numFmtId="0" fontId="57" fillId="30" borderId="55" xfId="0" applyFont="1" applyFill="1" applyBorder="1" applyAlignment="1">
      <alignment horizontal="left" vertical="center" wrapText="1"/>
    </xf>
    <xf numFmtId="0" fontId="12" fillId="30" borderId="55" xfId="0" applyFont="1" applyFill="1" applyBorder="1" applyAlignment="1">
      <alignment horizontal="center" vertical="center"/>
    </xf>
    <xf numFmtId="0" fontId="57" fillId="30" borderId="56" xfId="10" applyFont="1" applyFill="1" applyBorder="1" applyAlignment="1">
      <alignment horizontal="left" vertical="center"/>
    </xf>
    <xf numFmtId="0" fontId="57" fillId="30" borderId="57" xfId="0" applyFont="1" applyFill="1" applyBorder="1" applyAlignment="1">
      <alignment horizontal="left" vertical="center"/>
    </xf>
    <xf numFmtId="0" fontId="57" fillId="30" borderId="58" xfId="0" applyFont="1" applyFill="1" applyBorder="1" applyAlignment="1">
      <alignment horizontal="left" vertical="center"/>
    </xf>
    <xf numFmtId="0" fontId="57" fillId="31" borderId="46" xfId="0" applyFont="1" applyFill="1" applyBorder="1"/>
    <xf numFmtId="0" fontId="57" fillId="31" borderId="53" xfId="0" applyFont="1" applyFill="1" applyBorder="1"/>
    <xf numFmtId="0" fontId="57" fillId="31" borderId="59" xfId="0" applyFont="1" applyFill="1" applyBorder="1"/>
    <xf numFmtId="0" fontId="57" fillId="31" borderId="60" xfId="0" applyFont="1" applyFill="1" applyBorder="1"/>
    <xf numFmtId="0" fontId="12" fillId="31" borderId="50" xfId="0" applyFont="1" applyFill="1" applyBorder="1" applyAlignment="1">
      <alignment wrapText="1"/>
    </xf>
    <xf numFmtId="0" fontId="12" fillId="31" borderId="52" xfId="0" applyFont="1" applyFill="1" applyBorder="1" applyAlignment="1">
      <alignment wrapText="1"/>
    </xf>
    <xf numFmtId="0" fontId="59" fillId="17" borderId="0" xfId="0" applyFont="1" applyFill="1"/>
    <xf numFmtId="0" fontId="59" fillId="17" borderId="0" xfId="10" applyFont="1" applyFill="1"/>
    <xf numFmtId="0" fontId="10" fillId="31" borderId="2" xfId="1" applyFill="1"/>
    <xf numFmtId="0" fontId="10" fillId="31" borderId="61" xfId="1" applyFill="1" applyBorder="1"/>
    <xf numFmtId="0" fontId="60" fillId="17" borderId="0" xfId="0" applyFont="1" applyFill="1"/>
    <xf numFmtId="0" fontId="8" fillId="17" borderId="0" xfId="0" applyFont="1" applyFill="1"/>
    <xf numFmtId="0" fontId="10" fillId="31" borderId="62" xfId="1" applyFill="1" applyBorder="1" applyProtection="1">
      <protection locked="0"/>
    </xf>
    <xf numFmtId="0" fontId="61" fillId="7" borderId="0" xfId="0" applyFont="1"/>
    <xf numFmtId="0" fontId="62" fillId="7" borderId="0" xfId="0" applyFont="1" applyProtection="1">
      <protection locked="0"/>
    </xf>
    <xf numFmtId="0" fontId="10" fillId="30" borderId="31" xfId="1" applyFill="1" applyBorder="1" applyProtection="1">
      <protection locked="0"/>
    </xf>
    <xf numFmtId="0" fontId="1" fillId="15" borderId="0" xfId="14" applyFont="1"/>
    <xf numFmtId="0" fontId="25" fillId="12" borderId="0" xfId="0" applyFont="1" applyFill="1" applyAlignment="1">
      <alignment horizontal="center" vertical="center" wrapText="1"/>
    </xf>
    <xf numFmtId="170" fontId="56" fillId="11" borderId="33" xfId="9" applyNumberFormat="1" applyFont="1" applyFill="1" applyBorder="1" applyAlignment="1" applyProtection="1">
      <alignment horizontal="left" vertical="center"/>
      <protection locked="0"/>
    </xf>
    <xf numFmtId="170" fontId="56" fillId="11" borderId="36" xfId="9" applyNumberFormat="1" applyFont="1" applyFill="1" applyBorder="1" applyAlignment="1" applyProtection="1">
      <alignment horizontal="left" vertical="center"/>
      <protection locked="0"/>
    </xf>
    <xf numFmtId="170" fontId="56" fillId="11" borderId="39" xfId="9" applyNumberFormat="1" applyFont="1" applyFill="1" applyBorder="1" applyAlignment="1" applyProtection="1">
      <alignment horizontal="left" vertical="center"/>
      <protection locked="0"/>
    </xf>
    <xf numFmtId="0" fontId="0" fillId="0" borderId="0" xfId="0" applyFill="1"/>
    <xf numFmtId="17" fontId="0" fillId="7" borderId="0" xfId="0" applyNumberFormat="1"/>
    <xf numFmtId="0" fontId="36" fillId="7" borderId="28" xfId="0" applyFont="1" applyBorder="1"/>
    <xf numFmtId="0" fontId="0" fillId="7" borderId="28" xfId="0" applyBorder="1"/>
    <xf numFmtId="0" fontId="0" fillId="7" borderId="0" xfId="0" applyAlignment="1">
      <alignment wrapText="1"/>
    </xf>
    <xf numFmtId="49" fontId="0" fillId="7" borderId="0" xfId="0" applyNumberFormat="1"/>
    <xf numFmtId="3" fontId="58" fillId="31" borderId="40" xfId="9" applyNumberFormat="1" applyFont="1" applyFill="1" applyBorder="1" applyAlignment="1" applyProtection="1">
      <alignment horizontal="center" vertical="center" wrapText="1"/>
      <protection locked="0"/>
    </xf>
    <xf numFmtId="171" fontId="51" fillId="12" borderId="0" xfId="8" applyNumberFormat="1" applyFont="1" applyFill="1" applyBorder="1" applyAlignment="1">
      <alignment horizontal="left" vertical="center"/>
    </xf>
    <xf numFmtId="169" fontId="51" fillId="12" borderId="0" xfId="8" applyNumberFormat="1" applyFont="1" applyFill="1" applyBorder="1" applyAlignment="1">
      <alignment horizontal="left" vertical="center"/>
    </xf>
    <xf numFmtId="0" fontId="0" fillId="32" borderId="0" xfId="0" applyFill="1" applyProtection="1">
      <protection locked="0"/>
    </xf>
    <xf numFmtId="0" fontId="31" fillId="32" borderId="0" xfId="0" applyFont="1" applyFill="1"/>
    <xf numFmtId="0" fontId="0" fillId="32" borderId="0" xfId="0" applyFill="1"/>
    <xf numFmtId="0" fontId="29" fillId="32" borderId="0" xfId="0" applyFont="1" applyFill="1" applyAlignment="1">
      <alignment wrapText="1"/>
    </xf>
    <xf numFmtId="0" fontId="4" fillId="32" borderId="0" xfId="0" applyFont="1" applyFill="1" applyProtection="1">
      <protection locked="0"/>
    </xf>
    <xf numFmtId="0" fontId="0" fillId="32" borderId="0" xfId="0" applyFill="1" applyAlignment="1" applyProtection="1">
      <alignment vertical="center" wrapText="1"/>
      <protection locked="0"/>
    </xf>
    <xf numFmtId="0" fontId="0" fillId="32" borderId="0" xfId="0" applyFill="1" applyAlignment="1" applyProtection="1">
      <alignment horizontal="left" wrapText="1" indent="5"/>
      <protection locked="0"/>
    </xf>
    <xf numFmtId="0" fontId="5" fillId="32" borderId="0" xfId="0" applyFont="1" applyFill="1" applyAlignment="1" applyProtection="1">
      <alignment horizontal="left" wrapText="1" indent="5"/>
      <protection locked="0"/>
    </xf>
    <xf numFmtId="0" fontId="5" fillId="32" borderId="0" xfId="0" applyFont="1" applyFill="1" applyAlignment="1" applyProtection="1">
      <alignment wrapText="1"/>
      <protection locked="0"/>
    </xf>
    <xf numFmtId="0" fontId="22" fillId="32" borderId="0" xfId="0" applyFont="1" applyFill="1" applyAlignment="1">
      <alignment vertical="center"/>
    </xf>
    <xf numFmtId="0" fontId="3" fillId="32" borderId="0" xfId="0" applyFont="1" applyFill="1" applyAlignment="1">
      <alignment vertical="center" wrapText="1"/>
    </xf>
    <xf numFmtId="0" fontId="25" fillId="32" borderId="0" xfId="0" applyFont="1" applyFill="1" applyProtection="1">
      <protection locked="0"/>
    </xf>
    <xf numFmtId="0" fontId="29" fillId="32" borderId="0" xfId="0" applyFont="1" applyFill="1"/>
    <xf numFmtId="0" fontId="0" fillId="32" borderId="0" xfId="0" applyFill="1" applyAlignment="1" applyProtection="1">
      <alignment vertical="center"/>
      <protection locked="0"/>
    </xf>
    <xf numFmtId="0" fontId="23" fillId="32" borderId="0" xfId="0" applyFont="1" applyFill="1" applyAlignment="1">
      <alignment horizontal="left" vertical="center" wrapText="1"/>
    </xf>
    <xf numFmtId="0" fontId="12" fillId="31" borderId="66" xfId="0" applyFont="1" applyFill="1" applyBorder="1" applyAlignment="1" applyProtection="1">
      <alignment horizontal="left" vertical="center"/>
      <protection locked="0"/>
    </xf>
    <xf numFmtId="0" fontId="57" fillId="30" borderId="63" xfId="0" applyFont="1" applyFill="1" applyBorder="1" applyAlignment="1">
      <alignment vertical="center"/>
    </xf>
    <xf numFmtId="0" fontId="57" fillId="30" borderId="72" xfId="0" applyFont="1" applyFill="1" applyBorder="1" applyAlignment="1">
      <alignment vertical="center"/>
    </xf>
    <xf numFmtId="0" fontId="57" fillId="30" borderId="72" xfId="0" applyFont="1" applyFill="1" applyBorder="1" applyAlignment="1">
      <alignment vertical="center" wrapText="1"/>
    </xf>
    <xf numFmtId="0" fontId="57" fillId="30" borderId="70" xfId="0" applyFont="1" applyFill="1" applyBorder="1" applyAlignment="1">
      <alignment vertical="center"/>
    </xf>
    <xf numFmtId="0" fontId="57" fillId="30" borderId="69" xfId="0" applyFont="1" applyFill="1" applyBorder="1" applyAlignment="1">
      <alignment vertical="center"/>
    </xf>
    <xf numFmtId="0" fontId="57" fillId="30" borderId="74" xfId="0" applyFont="1" applyFill="1" applyBorder="1" applyAlignment="1">
      <alignment vertical="center"/>
    </xf>
    <xf numFmtId="0" fontId="57" fillId="30" borderId="75" xfId="0" applyFont="1" applyFill="1" applyBorder="1" applyAlignment="1">
      <alignment vertical="center"/>
    </xf>
    <xf numFmtId="0" fontId="57" fillId="30" borderId="69" xfId="0" applyFont="1" applyFill="1" applyBorder="1" applyAlignment="1">
      <alignment horizontal="left" vertical="center" wrapText="1"/>
    </xf>
    <xf numFmtId="0" fontId="57" fillId="30" borderId="70" xfId="0" applyFont="1" applyFill="1" applyBorder="1" applyAlignment="1">
      <alignment horizontal="left" vertical="center" wrapText="1"/>
    </xf>
    <xf numFmtId="0" fontId="57" fillId="30" borderId="63" xfId="0" applyFont="1" applyFill="1" applyBorder="1" applyAlignment="1">
      <alignment horizontal="left" vertical="center" wrapText="1"/>
    </xf>
    <xf numFmtId="0" fontId="57" fillId="30" borderId="72" xfId="0" applyFont="1" applyFill="1" applyBorder="1" applyAlignment="1">
      <alignment horizontal="left" vertical="center" wrapText="1"/>
    </xf>
    <xf numFmtId="0" fontId="57" fillId="30" borderId="74" xfId="0" applyFont="1" applyFill="1" applyBorder="1" applyAlignment="1">
      <alignment horizontal="left" vertical="center" wrapText="1"/>
    </xf>
    <xf numFmtId="0" fontId="57" fillId="30" borderId="75" xfId="0" applyFont="1" applyFill="1" applyBorder="1" applyAlignment="1">
      <alignment horizontal="left" vertical="center" wrapText="1"/>
    </xf>
    <xf numFmtId="0" fontId="57" fillId="30" borderId="65" xfId="0" applyFont="1" applyFill="1" applyBorder="1" applyAlignment="1">
      <alignment vertical="center" wrapText="1"/>
    </xf>
    <xf numFmtId="0" fontId="57" fillId="30" borderId="76" xfId="0" applyFont="1" applyFill="1" applyBorder="1" applyAlignment="1">
      <alignment vertical="center" wrapText="1"/>
    </xf>
    <xf numFmtId="0" fontId="57" fillId="30" borderId="63" xfId="0" applyFont="1" applyFill="1" applyBorder="1" applyAlignment="1">
      <alignment vertical="center" wrapText="1"/>
    </xf>
    <xf numFmtId="0" fontId="16" fillId="31" borderId="0" xfId="6" applyFont="1" applyFill="1" applyAlignment="1">
      <alignment horizontal="left" vertical="center" wrapText="1"/>
    </xf>
    <xf numFmtId="0" fontId="18" fillId="31" borderId="0" xfId="2" applyFont="1" applyFill="1" applyBorder="1" applyAlignment="1">
      <alignment horizontal="left" vertical="center"/>
    </xf>
    <xf numFmtId="0" fontId="20" fillId="7" borderId="0" xfId="12" applyFill="1" applyBorder="1" applyAlignment="1">
      <alignment horizontal="left" vertical="center" wrapText="1"/>
    </xf>
    <xf numFmtId="0" fontId="64" fillId="7" borderId="0" xfId="0" applyFont="1" applyAlignment="1">
      <alignment horizontal="left" vertical="center" wrapText="1"/>
    </xf>
    <xf numFmtId="0" fontId="29" fillId="7" borderId="0" xfId="0" applyFont="1" applyAlignment="1">
      <alignment horizontal="left" vertical="center" wrapText="1"/>
    </xf>
    <xf numFmtId="0" fontId="0" fillId="7" borderId="0" xfId="0" applyAlignment="1">
      <alignment horizontal="center"/>
    </xf>
    <xf numFmtId="0" fontId="0" fillId="7" borderId="6" xfId="0" applyBorder="1" applyAlignment="1">
      <alignment horizontal="center"/>
    </xf>
    <xf numFmtId="0" fontId="0" fillId="7" borderId="8" xfId="0" applyBorder="1" applyAlignment="1">
      <alignment horizontal="center"/>
    </xf>
    <xf numFmtId="0" fontId="0" fillId="7" borderId="9" xfId="0" applyBorder="1" applyAlignment="1">
      <alignment horizontal="center"/>
    </xf>
    <xf numFmtId="0" fontId="57" fillId="31" borderId="42" xfId="0" applyFont="1" applyFill="1" applyBorder="1" applyAlignment="1">
      <alignment horizontal="center"/>
    </xf>
    <xf numFmtId="0" fontId="57" fillId="31" borderId="43" xfId="0" applyFont="1" applyFill="1" applyBorder="1" applyAlignment="1">
      <alignment horizontal="center"/>
    </xf>
    <xf numFmtId="0" fontId="57" fillId="31" borderId="44" xfId="0" applyFont="1" applyFill="1" applyBorder="1" applyAlignment="1">
      <alignment horizontal="center"/>
    </xf>
    <xf numFmtId="0" fontId="0" fillId="17" borderId="0" xfId="0" applyFill="1" applyAlignment="1">
      <alignment horizontal="left" wrapText="1"/>
    </xf>
    <xf numFmtId="0" fontId="57" fillId="31" borderId="45" xfId="0" applyFont="1" applyFill="1" applyBorder="1" applyAlignment="1">
      <alignment horizontal="center"/>
    </xf>
    <xf numFmtId="0" fontId="57" fillId="31" borderId="47" xfId="0" applyFont="1" applyFill="1" applyBorder="1" applyAlignment="1">
      <alignment horizontal="center"/>
    </xf>
    <xf numFmtId="0" fontId="57" fillId="31" borderId="48" xfId="0" applyFont="1" applyFill="1" applyBorder="1" applyAlignment="1">
      <alignment horizontal="center"/>
    </xf>
    <xf numFmtId="0" fontId="21" fillId="32" borderId="0" xfId="0" applyFont="1" applyFill="1" applyAlignment="1">
      <alignment horizontal="left" vertical="top" wrapText="1" indent="2"/>
    </xf>
    <xf numFmtId="0" fontId="21" fillId="32" borderId="0" xfId="0" applyFont="1" applyFill="1" applyAlignment="1">
      <alignment vertical="top" wrapText="1"/>
    </xf>
    <xf numFmtId="0" fontId="21" fillId="32" borderId="0" xfId="0" applyFont="1" applyFill="1" applyAlignment="1">
      <alignment vertical="center" wrapText="1"/>
    </xf>
    <xf numFmtId="0" fontId="12" fillId="30" borderId="67" xfId="0" applyFont="1" applyFill="1" applyBorder="1" applyAlignment="1">
      <alignment horizontal="center" vertical="center" wrapText="1"/>
    </xf>
    <xf numFmtId="0" fontId="12" fillId="30" borderId="71" xfId="0" applyFont="1" applyFill="1" applyBorder="1" applyAlignment="1">
      <alignment horizontal="center" vertical="center" wrapText="1"/>
    </xf>
    <xf numFmtId="0" fontId="12" fillId="30" borderId="77" xfId="0" applyFont="1" applyFill="1" applyBorder="1" applyAlignment="1">
      <alignment horizontal="center" vertical="center" wrapText="1"/>
    </xf>
    <xf numFmtId="0" fontId="12" fillId="30" borderId="73" xfId="0" applyFont="1" applyFill="1" applyBorder="1" applyAlignment="1">
      <alignment horizontal="center" vertical="center" wrapText="1"/>
    </xf>
    <xf numFmtId="0" fontId="57" fillId="30" borderId="68" xfId="0" applyFont="1" applyFill="1" applyBorder="1" applyAlignment="1">
      <alignment horizontal="left" vertical="center" wrapText="1"/>
    </xf>
    <xf numFmtId="0" fontId="57" fillId="30" borderId="64" xfId="0" applyFont="1" applyFill="1" applyBorder="1" applyAlignment="1">
      <alignment horizontal="left" vertical="center"/>
    </xf>
    <xf numFmtId="0" fontId="57" fillId="30" borderId="78" xfId="0" applyFont="1" applyFill="1" applyBorder="1" applyAlignment="1">
      <alignment horizontal="left" vertical="center"/>
    </xf>
    <xf numFmtId="0" fontId="57" fillId="30" borderId="68" xfId="0" applyFont="1" applyFill="1" applyBorder="1" applyAlignment="1">
      <alignment horizontal="center"/>
    </xf>
    <xf numFmtId="0" fontId="57" fillId="30" borderId="64" xfId="0" applyFont="1" applyFill="1" applyBorder="1" applyAlignment="1">
      <alignment horizontal="center"/>
    </xf>
    <xf numFmtId="0" fontId="57" fillId="30" borderId="78" xfId="0" applyFont="1" applyFill="1" applyBorder="1" applyAlignment="1">
      <alignment horizontal="center"/>
    </xf>
    <xf numFmtId="0" fontId="57" fillId="30" borderId="65" xfId="0" applyFont="1" applyFill="1" applyBorder="1" applyAlignment="1">
      <alignment horizontal="center"/>
    </xf>
    <xf numFmtId="0" fontId="57" fillId="30" borderId="64" xfId="0" applyFont="1" applyFill="1" applyBorder="1" applyAlignment="1">
      <alignment horizontal="left" vertical="center" wrapText="1"/>
    </xf>
    <xf numFmtId="0" fontId="57" fillId="30" borderId="65" xfId="0" applyFont="1" applyFill="1" applyBorder="1" applyAlignment="1">
      <alignment horizontal="left" vertical="center" wrapText="1"/>
    </xf>
    <xf numFmtId="0" fontId="29" fillId="32" borderId="0" xfId="0" applyFont="1" applyFill="1" applyAlignment="1">
      <alignment horizontal="left" wrapText="1"/>
    </xf>
    <xf numFmtId="0" fontId="57" fillId="30" borderId="78" xfId="0" applyFont="1" applyFill="1" applyBorder="1" applyAlignment="1">
      <alignment horizontal="left" vertical="center" wrapText="1"/>
    </xf>
    <xf numFmtId="0" fontId="12" fillId="30" borderId="71" xfId="0" applyFont="1" applyFill="1" applyBorder="1" applyAlignment="1">
      <alignment horizontal="center" vertical="center"/>
    </xf>
    <xf numFmtId="0" fontId="12" fillId="30" borderId="77" xfId="0" applyFont="1" applyFill="1" applyBorder="1" applyAlignment="1">
      <alignment horizontal="center" vertical="center"/>
    </xf>
  </cellXfs>
  <cellStyles count="23">
    <cellStyle name="20 % - Farve1" xfId="7" builtinId="30"/>
    <cellStyle name="20 % - Farve1 2" xfId="17" xr:uid="{CD604EAC-8A74-4238-ABF2-E94D24A0B721}"/>
    <cellStyle name="40 % - Farve3" xfId="8" builtinId="39"/>
    <cellStyle name="40 % - Farve3 2" xfId="19" xr:uid="{2E04D19E-7004-4A25-A64D-5AF7A85DBDBC}"/>
    <cellStyle name="40 % - Farve4 2" xfId="20" xr:uid="{3F15B76F-FAA1-4B8C-8829-73C14061C7CC}"/>
    <cellStyle name="40 % - Farve5" xfId="14" builtinId="47"/>
    <cellStyle name="40 % - Farve5 2" xfId="22" xr:uid="{D5D88D64-17EA-493B-BB3F-BA622334875C}"/>
    <cellStyle name="60 % - Farve2 2" xfId="18" xr:uid="{B08CF0D0-74E3-4601-950A-3548DC34340B}"/>
    <cellStyle name="Advarselstekst" xfId="5" builtinId="11" customBuiltin="1"/>
    <cellStyle name="Beregning" xfId="4" builtinId="22" customBuiltin="1"/>
    <cellStyle name="Data input" xfId="9" xr:uid="{0AB86BDD-8BC0-433D-9391-B85903314E54}"/>
    <cellStyle name="Farve1" xfId="6" builtinId="29"/>
    <cellStyle name="Forklarende tekst" xfId="12" builtinId="53"/>
    <cellStyle name="Komma" xfId="13" builtinId="3"/>
    <cellStyle name="Komma 2" xfId="21" xr:uid="{4F77B274-9B58-48E8-A97B-0A5CCFD33FC3}"/>
    <cellStyle name="Link" xfId="10" xr:uid="{73DED278-87F4-4BA0-AC0E-7BAB603B178C}"/>
    <cellStyle name="Normal" xfId="0" builtinId="0" customBuiltin="1"/>
    <cellStyle name="Normal 3" xfId="16" xr:uid="{AC2B5BC8-728E-4525-8F70-167CB103C87F}"/>
    <cellStyle name="Normal_Ark3" xfId="15" xr:uid="{DF171133-7021-43FE-9650-6C428691045E}"/>
    <cellStyle name="Overskrift 1" xfId="1" builtinId="16" customBuiltin="1"/>
    <cellStyle name="Overskrift 2" xfId="2" builtinId="17" customBuiltin="1"/>
    <cellStyle name="Overskrift 3" xfId="3" builtinId="18" customBuiltin="1"/>
    <cellStyle name="Tentative data" xfId="11" xr:uid="{A08464B8-CB11-4361-8A88-494C342E1CDD}"/>
  </cellStyles>
  <dxfs count="58">
    <dxf>
      <numFmt numFmtId="2" formatCode="0.00"/>
    </dxf>
    <dxf>
      <numFmt numFmtId="2" formatCode="0.00"/>
    </dxf>
    <dxf>
      <font>
        <b/>
        <i val="0"/>
        <strike val="0"/>
        <condense val="0"/>
        <extend val="0"/>
        <outline val="0"/>
        <shadow val="0"/>
        <u val="none"/>
        <vertAlign val="baseline"/>
        <sz val="10"/>
        <color theme="1" tint="4.9989318521683403E-2"/>
        <name val="Verdana"/>
        <scheme val="none"/>
      </font>
      <numFmt numFmtId="2" formatCode="0.00"/>
      <fill>
        <patternFill patternType="solid">
          <fgColor rgb="FFC6EFCE"/>
          <bgColor rgb="FFC5E0B4"/>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rgb="FFC6EFCE"/>
          <bgColor rgb="FFC5E0B4"/>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family val="2"/>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tint="4.9989318521683403E-2"/>
        <name val="Verdana"/>
        <scheme val="none"/>
      </font>
      <numFmt numFmtId="2" formatCode="0.00"/>
      <fill>
        <patternFill patternType="solid">
          <fgColor indexed="64"/>
          <bgColor theme="0"/>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tint="4.9989318521683403E-2"/>
        <name val="Verdana"/>
        <family val="2"/>
        <scheme val="none"/>
      </font>
      <fill>
        <patternFill patternType="solid">
          <fgColor rgb="FFC6EFCE"/>
          <bgColor rgb="FFC5E0B4"/>
        </patternFill>
      </fill>
      <alignment horizontal="left" vertical="center" textRotation="0" wrapText="0" indent="0" justifyLastLine="0" shrinkToFit="0" readingOrder="0"/>
    </dxf>
    <dxf>
      <font>
        <b/>
        <i val="0"/>
        <strike val="0"/>
        <condense val="0"/>
        <extend val="0"/>
        <outline val="0"/>
        <shadow val="0"/>
        <u val="none"/>
        <vertAlign val="baseline"/>
        <sz val="10"/>
        <color theme="1" tint="4.9989318521683403E-2"/>
        <name val="Verdana"/>
        <family val="2"/>
        <scheme val="none"/>
      </font>
      <fill>
        <patternFill patternType="solid">
          <fgColor rgb="FFC6EFCE"/>
          <bgColor rgb="FFC5E0B4"/>
        </patternFill>
      </fill>
      <alignment horizontal="left" vertical="center" textRotation="0" wrapText="0" indent="0" justifyLastLine="0" shrinkToFit="0" readingOrder="0"/>
    </dxf>
    <dxf>
      <font>
        <b/>
        <i val="0"/>
        <strike val="0"/>
        <condense val="0"/>
        <extend val="0"/>
        <outline val="0"/>
        <shadow val="0"/>
        <u val="none"/>
        <vertAlign val="baseline"/>
        <sz val="10"/>
        <color theme="1" tint="4.9989318521683403E-2"/>
        <name val="Verdana"/>
        <family val="2"/>
        <scheme val="none"/>
      </font>
      <fill>
        <patternFill patternType="solid">
          <fgColor rgb="FFC6EFCE"/>
          <bgColor rgb="FFC5E0B4"/>
        </patternFill>
      </fill>
      <alignment horizontal="left" vertical="center" textRotation="0" wrapText="0" indent="0" justifyLastLine="0" shrinkToFit="0" readingOrder="0"/>
    </dxf>
    <dxf>
      <font>
        <b/>
        <i val="0"/>
        <strike val="0"/>
        <condense val="0"/>
        <extend val="0"/>
        <outline val="0"/>
        <shadow val="0"/>
        <u val="none"/>
        <vertAlign val="baseline"/>
        <sz val="10"/>
        <color theme="1" tint="4.9989318521683403E-2"/>
        <name val="Verdana"/>
        <scheme val="none"/>
      </font>
      <numFmt numFmtId="0" formatCode="General"/>
      <fill>
        <patternFill patternType="solid">
          <fgColor rgb="FFC6EFCE"/>
          <bgColor rgb="FFC5E0B4"/>
        </patternFill>
      </fill>
      <alignment horizontal="left" vertical="center" textRotation="0" wrapText="0" indent="0" justifyLastLine="0" shrinkToFit="0" readingOrder="0"/>
    </dxf>
    <dxf>
      <font>
        <b/>
        <i val="0"/>
        <strike val="0"/>
        <condense val="0"/>
        <extend val="0"/>
        <outline val="0"/>
        <shadow val="0"/>
        <u val="none"/>
        <vertAlign val="baseline"/>
        <sz val="10"/>
        <color theme="1" tint="4.9989318521683403E-2"/>
        <name val="Verdana"/>
        <scheme val="none"/>
      </font>
      <fill>
        <patternFill patternType="solid">
          <fgColor rgb="FFC6EFCE"/>
          <bgColor rgb="FFC5E0B4"/>
        </patternFill>
      </fill>
      <alignment horizontal="left" vertical="center" textRotation="0" wrapText="0" indent="0" justifyLastLine="0" shrinkToFit="0" readingOrder="0"/>
    </dxf>
  </dxfs>
  <tableStyles count="1" defaultTableStyle="TableStyleMedium2" defaultPivotStyle="PivotStyleLight16">
    <tableStyle name="Invisible" pivot="0" table="0" count="0" xr9:uid="{081745DA-946C-4292-9460-225C762B504A}"/>
  </tableStyles>
  <colors>
    <mruColors>
      <color rgb="FFC6F1FF"/>
      <color rgb="FF9BE7FF"/>
      <color rgb="FF008F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15241</xdr:rowOff>
    </xdr:from>
    <xdr:to>
      <xdr:col>9</xdr:col>
      <xdr:colOff>0</xdr:colOff>
      <xdr:row>36</xdr:row>
      <xdr:rowOff>133351</xdr:rowOff>
    </xdr:to>
    <xdr:sp macro="" textlink="">
      <xdr:nvSpPr>
        <xdr:cNvPr id="57" name="TextBox 3">
          <a:extLst>
            <a:ext uri="{FF2B5EF4-FFF2-40B4-BE49-F238E27FC236}">
              <a16:creationId xmlns:a16="http://schemas.microsoft.com/office/drawing/2014/main" id="{E4C81CA5-4668-44A5-AF3C-A2D728AE8452}"/>
            </a:ext>
          </a:extLst>
        </xdr:cNvPr>
        <xdr:cNvSpPr txBox="1"/>
      </xdr:nvSpPr>
      <xdr:spPr>
        <a:xfrm>
          <a:off x="281940" y="3002281"/>
          <a:ext cx="8046720" cy="6221730"/>
        </a:xfrm>
        <a:prstGeom prst="rect">
          <a:avLst/>
        </a:prstGeom>
        <a:solidFill>
          <a:schemeClr val="lt1"/>
        </a:solidFill>
        <a:ln w="9525" cmpd="sng">
          <a:solidFill>
            <a:schemeClr val="accent2">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da-DK" sz="1100" b="1">
              <a:solidFill>
                <a:schemeClr val="accent2">
                  <a:lumMod val="50000"/>
                </a:schemeClr>
              </a:solidFill>
              <a:effectLst/>
              <a:latin typeface="+mn-lt"/>
              <a:ea typeface="+mn-ea"/>
              <a:cs typeface="+mn-cs"/>
            </a:rPr>
            <a:t>GUIDE ON HOW TO USE/FILL OUT THE SCORING MODEL</a:t>
          </a:r>
        </a:p>
        <a:p>
          <a:pPr marL="0" indent="0"/>
          <a:r>
            <a:rPr lang="da-DK" sz="1100" b="0">
              <a:solidFill>
                <a:sysClr val="windowText" lastClr="000000"/>
              </a:solidFill>
              <a:effectLst/>
              <a:latin typeface="+mn-lt"/>
              <a:ea typeface="+mn-ea"/>
              <a:cs typeface="+mn-cs"/>
            </a:rPr>
            <a:t>Please follow the following procedure to fill out the scoring model correctly.</a:t>
          </a:r>
        </a:p>
        <a:p>
          <a:pPr marL="0" indent="0"/>
          <a:r>
            <a:rPr lang="da-DK" sz="1100" b="0">
              <a:solidFill>
                <a:sysClr val="windowText" lastClr="000000"/>
              </a:solidFill>
              <a:effectLst/>
              <a:latin typeface="+mn-lt"/>
              <a:ea typeface="+mn-ea"/>
              <a:cs typeface="+mn-cs"/>
            </a:rPr>
            <a:t>1. Go to sheet "Scoring model"</a:t>
          </a:r>
        </a:p>
        <a:p>
          <a:pPr marL="0" indent="0"/>
          <a:r>
            <a:rPr lang="da-DK" sz="1100" b="0">
              <a:solidFill>
                <a:sysClr val="windowText" lastClr="000000"/>
              </a:solidFill>
              <a:effectLst/>
              <a:latin typeface="+mn-lt"/>
              <a:ea typeface="+mn-ea"/>
              <a:cs typeface="+mn-cs"/>
            </a:rPr>
            <a:t>2. In the top</a:t>
          </a:r>
          <a:r>
            <a:rPr lang="da-DK" sz="1100" b="0" baseline="0">
              <a:solidFill>
                <a:sysClr val="windowText" lastClr="000000"/>
              </a:solidFill>
              <a:effectLst/>
              <a:latin typeface="+mn-lt"/>
              <a:ea typeface="+mn-ea"/>
              <a:cs typeface="+mn-cs"/>
            </a:rPr>
            <a:t> table; Fill in </a:t>
          </a:r>
          <a:r>
            <a:rPr lang="da-DK" sz="1100" b="0">
              <a:solidFill>
                <a:sysClr val="windowText" lastClr="000000"/>
              </a:solidFill>
              <a:effectLst/>
              <a:latin typeface="+mn-lt"/>
              <a:ea typeface="+mn-ea"/>
              <a:cs typeface="+mn-cs"/>
            </a:rPr>
            <a:t>the total number of products in a box under </a:t>
          </a:r>
          <a:r>
            <a:rPr lang="da-DK" sz="1100" b="0" i="1" baseline="0">
              <a:solidFill>
                <a:schemeClr val="dk1"/>
              </a:solidFill>
              <a:effectLst/>
              <a:latin typeface="+mn-lt"/>
              <a:ea typeface="+mn-ea"/>
              <a:cs typeface="+mn-cs"/>
            </a:rPr>
            <a:t>'</a:t>
          </a:r>
          <a:r>
            <a:rPr lang="da-DK" sz="1100" i="1" baseline="0">
              <a:solidFill>
                <a:schemeClr val="dk1"/>
              </a:solidFill>
              <a:effectLst/>
              <a:latin typeface="+mn-lt"/>
              <a:ea typeface="+mn-ea"/>
              <a:cs typeface="+mn-cs"/>
            </a:rPr>
            <a:t>Number of product units in a box'.</a:t>
          </a:r>
          <a:endParaRPr lang="da-DK" sz="1100" b="0">
            <a:solidFill>
              <a:sysClr val="windowText" lastClr="000000"/>
            </a:solidFill>
            <a:effectLst/>
            <a:latin typeface="+mn-lt"/>
            <a:ea typeface="+mn-ea"/>
            <a:cs typeface="+mn-cs"/>
          </a:endParaRPr>
        </a:p>
        <a:p>
          <a:pPr marL="0" indent="0"/>
          <a:r>
            <a:rPr lang="da-DK" sz="1100" b="0">
              <a:solidFill>
                <a:sysClr val="windowText" lastClr="000000"/>
              </a:solidFill>
              <a:effectLst/>
              <a:latin typeface="+mn-lt"/>
              <a:ea typeface="+mn-ea"/>
              <a:cs typeface="+mn-cs"/>
            </a:rPr>
            <a:t>3. In the second table, describe each element/packaging component by filling out </a:t>
          </a:r>
          <a:r>
            <a:rPr lang="da-DK" sz="1100" b="0" i="1">
              <a:solidFill>
                <a:sysClr val="windowText" lastClr="000000"/>
              </a:solidFill>
              <a:effectLst/>
              <a:latin typeface="+mn-lt"/>
              <a:ea typeface="+mn-ea"/>
              <a:cs typeface="+mn-cs"/>
            </a:rPr>
            <a:t>'Packaging element description'</a:t>
          </a:r>
          <a:r>
            <a:rPr lang="da-DK" sz="1100" b="0">
              <a:solidFill>
                <a:sysClr val="windowText" lastClr="000000"/>
              </a:solidFill>
              <a:effectLst/>
              <a:latin typeface="+mn-lt"/>
              <a:ea typeface="+mn-ea"/>
              <a:cs typeface="+mn-cs"/>
            </a:rPr>
            <a:t>.</a:t>
          </a:r>
        </a:p>
        <a:p>
          <a:pPr marL="0" indent="0"/>
          <a:r>
            <a:rPr lang="da-DK" sz="1100" b="0">
              <a:solidFill>
                <a:sysClr val="windowText" lastClr="000000"/>
              </a:solidFill>
              <a:effectLst/>
              <a:latin typeface="+mn-lt"/>
              <a:ea typeface="+mn-ea"/>
              <a:cs typeface="+mn-cs"/>
            </a:rPr>
            <a:t>4. Specify packaging layer (primary (N1), secondary (N2), or tertiary (N3)) for each element/packaging component by choosing Primary packaging, Secondary packaging, or Tertiary packaging in </a:t>
          </a:r>
          <a:r>
            <a:rPr lang="da-DK" sz="1100" b="0" i="1">
              <a:solidFill>
                <a:sysClr val="windowText" lastClr="000000"/>
              </a:solidFill>
              <a:effectLst/>
              <a:latin typeface="+mn-lt"/>
              <a:ea typeface="+mn-ea"/>
              <a:cs typeface="+mn-cs"/>
            </a:rPr>
            <a:t>'Packaging layer' </a:t>
          </a:r>
          <a:r>
            <a:rPr lang="da-DK" sz="1100" b="0">
              <a:solidFill>
                <a:sysClr val="windowText" lastClr="000000"/>
              </a:solidFill>
              <a:effectLst/>
              <a:latin typeface="+mn-lt"/>
              <a:ea typeface="+mn-ea"/>
              <a:cs typeface="+mn-cs"/>
            </a:rPr>
            <a:t>(click on a cell to select</a:t>
          </a:r>
          <a:r>
            <a:rPr lang="da-DK" sz="1100" b="0" baseline="0">
              <a:solidFill>
                <a:sysClr val="windowText" lastClr="000000"/>
              </a:solidFill>
              <a:effectLst/>
              <a:latin typeface="+mn-lt"/>
              <a:ea typeface="+mn-ea"/>
              <a:cs typeface="+mn-cs"/>
            </a:rPr>
            <a:t> from the drop-down menu)</a:t>
          </a:r>
          <a:r>
            <a:rPr lang="da-DK" sz="1100" b="0">
              <a:solidFill>
                <a:sysClr val="windowText" lastClr="000000"/>
              </a:solidFill>
              <a:effectLst/>
              <a:latin typeface="+mn-lt"/>
              <a:ea typeface="+mn-ea"/>
              <a:cs typeface="+mn-cs"/>
            </a:rPr>
            <a:t>. </a:t>
          </a:r>
        </a:p>
        <a:p>
          <a:pPr marL="0" indent="0"/>
          <a:r>
            <a:rPr lang="da-DK" sz="1100" b="0">
              <a:solidFill>
                <a:sysClr val="windowText" lastClr="000000"/>
              </a:solidFill>
              <a:effectLst/>
              <a:latin typeface="+mn-lt"/>
              <a:ea typeface="+mn-ea"/>
              <a:cs typeface="+mn-cs"/>
            </a:rPr>
            <a:t>5. Specify material for each element/packaging component by choosing the correct material in the drop-down list in column </a:t>
          </a:r>
          <a:r>
            <a:rPr lang="da-DK" sz="1100" b="0" i="1">
              <a:solidFill>
                <a:sysClr val="windowText" lastClr="000000"/>
              </a:solidFill>
              <a:effectLst/>
              <a:latin typeface="+mn-lt"/>
              <a:ea typeface="+mn-ea"/>
              <a:cs typeface="+mn-cs"/>
            </a:rPr>
            <a:t>'Material'</a:t>
          </a:r>
          <a:r>
            <a:rPr lang="da-DK" sz="1100" b="0">
              <a:solidFill>
                <a:sysClr val="windowText" lastClr="000000"/>
              </a:solidFill>
              <a:effectLst/>
              <a:latin typeface="+mn-lt"/>
              <a:ea typeface="+mn-ea"/>
              <a:cs typeface="+mn-cs"/>
            </a:rPr>
            <a:t>.</a:t>
          </a:r>
        </a:p>
        <a:p>
          <a:pPr marL="0" indent="0"/>
          <a:r>
            <a:rPr lang="da-DK" sz="1100" b="0">
              <a:solidFill>
                <a:sysClr val="windowText" lastClr="000000"/>
              </a:solidFill>
              <a:effectLst/>
              <a:latin typeface="+mn-lt"/>
              <a:ea typeface="+mn-ea"/>
              <a:cs typeface="+mn-cs"/>
            </a:rPr>
            <a:t>6. Insert the total number of packaging units in a delivery under </a:t>
          </a:r>
          <a:r>
            <a:rPr lang="da-DK" sz="1100" b="0" i="1">
              <a:solidFill>
                <a:sysClr val="windowText" lastClr="000000"/>
              </a:solidFill>
              <a:effectLst/>
              <a:latin typeface="+mn-lt"/>
              <a:ea typeface="+mn-ea"/>
              <a:cs typeface="+mn-cs"/>
            </a:rPr>
            <a:t>'Number of packaging units in a box'</a:t>
          </a:r>
          <a:r>
            <a:rPr lang="da-DK" sz="1100" b="0">
              <a:solidFill>
                <a:sysClr val="windowText" lastClr="000000"/>
              </a:solidFill>
              <a:effectLst/>
              <a:latin typeface="+mn-lt"/>
              <a:ea typeface="+mn-ea"/>
              <a:cs typeface="+mn-cs"/>
            </a:rPr>
            <a:t>. This is the total number of primary/</a:t>
          </a:r>
          <a:r>
            <a:rPr lang="da-DK" sz="1100" b="0" baseline="0">
              <a:solidFill>
                <a:sysClr val="windowText" lastClr="000000"/>
              </a:solidFill>
              <a:effectLst/>
              <a:latin typeface="+mn-lt"/>
              <a:ea typeface="+mn-ea"/>
              <a:cs typeface="+mn-cs"/>
            </a:rPr>
            <a:t>secondary packaging units in a delivery (i.e., per tertiary packaging).</a:t>
          </a:r>
          <a:endParaRPr lang="da-DK" sz="1100" b="0">
            <a:solidFill>
              <a:sysClr val="windowText" lastClr="000000"/>
            </a:solidFill>
            <a:effectLst/>
            <a:latin typeface="+mn-lt"/>
            <a:ea typeface="+mn-ea"/>
            <a:cs typeface="+mn-cs"/>
          </a:endParaRPr>
        </a:p>
        <a:p>
          <a:pPr marL="0" indent="0"/>
          <a:r>
            <a:rPr lang="da-DK" sz="1100" b="0">
              <a:solidFill>
                <a:sysClr val="windowText" lastClr="000000"/>
              </a:solidFill>
              <a:effectLst/>
              <a:latin typeface="+mn-lt"/>
              <a:ea typeface="+mn-ea"/>
              <a:cs typeface="+mn-cs"/>
            </a:rPr>
            <a:t>7. Insert the weight in gram of each element/packaging component in </a:t>
          </a:r>
          <a:r>
            <a:rPr lang="da-DK" sz="1100" b="0" i="1">
              <a:solidFill>
                <a:sysClr val="windowText" lastClr="000000"/>
              </a:solidFill>
              <a:effectLst/>
              <a:latin typeface="+mn-lt"/>
              <a:ea typeface="+mn-ea"/>
              <a:cs typeface="+mn-cs"/>
            </a:rPr>
            <a:t>'Weight per unit (gram)'</a:t>
          </a:r>
          <a:r>
            <a:rPr lang="da-DK" sz="1100" b="0">
              <a:solidFill>
                <a:sysClr val="windowText" lastClr="000000"/>
              </a:solidFill>
              <a:effectLst/>
              <a:latin typeface="+mn-lt"/>
              <a:ea typeface="+mn-ea"/>
              <a:cs typeface="+mn-cs"/>
            </a:rPr>
            <a:t>. Be aware:</a:t>
          </a:r>
        </a:p>
        <a:p>
          <a:pPr marL="457200" marR="0" lvl="1" indent="0" defTabSz="914400" eaLnBrk="1" fontAlgn="auto" latinLnBrk="0" hangingPunct="1">
            <a:lnSpc>
              <a:spcPct val="100000"/>
            </a:lnSpc>
            <a:spcBef>
              <a:spcPts val="0"/>
            </a:spcBef>
            <a:spcAft>
              <a:spcPts val="0"/>
            </a:spcAft>
            <a:buClrTx/>
            <a:buSzTx/>
            <a:buFontTx/>
            <a:buNone/>
            <a:tabLst/>
            <a:defRPr/>
          </a:pPr>
          <a:r>
            <a:rPr lang="da-DK" sz="1100" b="0" i="1">
              <a:solidFill>
                <a:schemeClr val="dk1"/>
              </a:solidFill>
              <a:effectLst/>
              <a:latin typeface="+mn-lt"/>
              <a:ea typeface="+mn-ea"/>
              <a:cs typeface="+mn-cs"/>
            </a:rPr>
            <a:t>-- The value is rounded to one decimal (if the amount is 100.55, the Scoring model will calculate with 100.6. If the amount is 100.54, the Scoring model will calculate with 100.5).  </a:t>
          </a:r>
          <a:endParaRPr lang="da-DK" sz="1100" b="0" i="1">
            <a:solidFill>
              <a:sysClr val="windowText" lastClr="000000"/>
            </a:solidFill>
            <a:effectLst/>
            <a:latin typeface="+mn-lt"/>
            <a:ea typeface="+mn-ea"/>
            <a:cs typeface="+mn-cs"/>
          </a:endParaRPr>
        </a:p>
        <a:p>
          <a:pPr marL="0" indent="0"/>
          <a:endParaRPr lang="da-DK" sz="1100" b="0">
            <a:solidFill>
              <a:sysClr val="windowText" lastClr="000000"/>
            </a:solidFill>
            <a:effectLst/>
            <a:latin typeface="+mn-lt"/>
            <a:ea typeface="+mn-ea"/>
            <a:cs typeface="+mn-cs"/>
          </a:endParaRPr>
        </a:p>
        <a:p>
          <a:pPr marL="0" indent="0"/>
          <a:r>
            <a:rPr lang="da-DK" sz="1100" b="1">
              <a:solidFill>
                <a:schemeClr val="accent2">
                  <a:lumMod val="50000"/>
                </a:schemeClr>
              </a:solidFill>
              <a:effectLst/>
              <a:latin typeface="+mn-lt"/>
              <a:ea typeface="+mn-ea"/>
              <a:cs typeface="+mn-cs"/>
            </a:rPr>
            <a:t>NB! </a:t>
          </a:r>
          <a:r>
            <a:rPr lang="da-DK" sz="1100" b="0">
              <a:solidFill>
                <a:sysClr val="windowText" lastClr="000000"/>
              </a:solidFill>
              <a:effectLst/>
              <a:latin typeface="+mn-lt"/>
              <a:ea typeface="+mn-ea"/>
              <a:cs typeface="+mn-cs"/>
            </a:rPr>
            <a:t>If one packaging element consist of </a:t>
          </a:r>
          <a:r>
            <a:rPr lang="da-DK" sz="1100" b="0" baseline="0">
              <a:solidFill>
                <a:sysClr val="windowText" lastClr="000000"/>
              </a:solidFill>
              <a:effectLst/>
              <a:latin typeface="+mn-lt"/>
              <a:ea typeface="+mn-ea"/>
              <a:cs typeface="+mn-cs"/>
            </a:rPr>
            <a:t>a mix of recycled and virgin material</a:t>
          </a:r>
          <a:r>
            <a:rPr lang="da-DK" sz="1100" b="0">
              <a:solidFill>
                <a:sysClr val="windowText" lastClr="000000"/>
              </a:solidFill>
              <a:effectLst/>
              <a:latin typeface="+mn-lt"/>
              <a:ea typeface="+mn-ea"/>
              <a:cs typeface="+mn-cs"/>
            </a:rPr>
            <a:t>, insert one line per material in the packaging element.</a:t>
          </a:r>
          <a:r>
            <a:rPr lang="da-DK" sz="1100" b="0" baseline="0">
              <a:solidFill>
                <a:sysClr val="windowText" lastClr="000000"/>
              </a:solidFill>
              <a:effectLst/>
              <a:latin typeface="+mn-lt"/>
              <a:ea typeface="+mn-ea"/>
              <a:cs typeface="+mn-cs"/>
            </a:rPr>
            <a:t> E.g. if a packaging element consists of 40 % recycled plastic and 60 % virgin plastic, insert one line for the recycled part inserting 40 % of the weight and one line for the virgin plastic part inserting 60 % of the weight. The number of packaging units in a delivery should be the actual number for both inserted lines (recycled plastic and virgin plastic).</a:t>
          </a:r>
        </a:p>
        <a:p>
          <a:pPr marL="0" indent="0"/>
          <a:r>
            <a:rPr lang="da-DK" sz="1100" b="1">
              <a:solidFill>
                <a:schemeClr val="dk1"/>
              </a:solidFill>
              <a:effectLst/>
              <a:latin typeface="+mn-lt"/>
              <a:ea typeface="+mn-ea"/>
              <a:cs typeface="+mn-cs"/>
            </a:rPr>
            <a:t>NB! </a:t>
          </a:r>
          <a:r>
            <a:rPr lang="da-DK" sz="1100" b="0">
              <a:solidFill>
                <a:schemeClr val="dk1"/>
              </a:solidFill>
              <a:effectLst/>
              <a:latin typeface="+mn-lt"/>
              <a:ea typeface="+mn-ea"/>
              <a:cs typeface="+mn-cs"/>
            </a:rPr>
            <a:t>If one packaging element consist of </a:t>
          </a:r>
          <a:r>
            <a:rPr lang="da-DK" sz="1100" b="0" baseline="0">
              <a:solidFill>
                <a:schemeClr val="dk1"/>
              </a:solidFill>
              <a:effectLst/>
              <a:latin typeface="+mn-lt"/>
              <a:ea typeface="+mn-ea"/>
              <a:cs typeface="+mn-cs"/>
            </a:rPr>
            <a:t>a composition of several material types or plast types, choose "Other plastic".</a:t>
          </a:r>
          <a:endParaRPr lang="da-DK" sz="1100" b="0">
            <a:solidFill>
              <a:sysClr val="windowText" lastClr="000000"/>
            </a:solidFill>
            <a:effectLst/>
            <a:latin typeface="+mn-lt"/>
            <a:ea typeface="+mn-ea"/>
            <a:cs typeface="+mn-cs"/>
          </a:endParaRPr>
        </a:p>
        <a:p>
          <a:pPr marL="0" indent="0"/>
          <a:endParaRPr lang="da-DK" sz="1100" b="0">
            <a:solidFill>
              <a:sysClr val="windowText" lastClr="000000"/>
            </a:solidFill>
            <a:effectLst/>
            <a:latin typeface="+mn-lt"/>
            <a:ea typeface="+mn-ea"/>
            <a:cs typeface="+mn-cs"/>
          </a:endParaRPr>
        </a:p>
        <a:p>
          <a:pPr marL="0" indent="0"/>
          <a:r>
            <a:rPr lang="da-DK" sz="1100" b="0">
              <a:solidFill>
                <a:sysClr val="windowText" lastClr="000000"/>
              </a:solidFill>
              <a:effectLst/>
              <a:latin typeface="+mn-lt"/>
              <a:ea typeface="+mn-ea"/>
              <a:cs typeface="+mn-cs"/>
            </a:rPr>
            <a:t>Note that if the tenderer takes back the packaging in order to reuse it or if the packaging is part of an established standardized take-back scheme as e.g.</a:t>
          </a:r>
          <a:r>
            <a:rPr lang="da-DK" sz="1100" b="0" baseline="0">
              <a:solidFill>
                <a:sysClr val="windowText" lastClr="000000"/>
              </a:solidFill>
              <a:effectLst/>
              <a:latin typeface="+mn-lt"/>
              <a:ea typeface="+mn-ea"/>
              <a:cs typeface="+mn-cs"/>
            </a:rPr>
            <a:t> a transportation box</a:t>
          </a:r>
          <a:r>
            <a:rPr lang="da-DK" sz="1100" b="0">
              <a:solidFill>
                <a:sysClr val="windowText" lastClr="000000"/>
              </a:solidFill>
              <a:effectLst/>
              <a:latin typeface="+mn-lt"/>
              <a:ea typeface="+mn-ea"/>
              <a:cs typeface="+mn-cs"/>
            </a:rPr>
            <a:t>, it should still be inserted in the scoring model but the</a:t>
          </a:r>
          <a:r>
            <a:rPr lang="da-DK" sz="1100" b="0" baseline="0">
              <a:solidFill>
                <a:sysClr val="windowText" lastClr="000000"/>
              </a:solidFill>
              <a:effectLst/>
              <a:latin typeface="+mn-lt"/>
              <a:ea typeface="+mn-ea"/>
              <a:cs typeface="+mn-cs"/>
            </a:rPr>
            <a:t> </a:t>
          </a:r>
          <a:r>
            <a:rPr lang="da-DK" sz="1100" b="0">
              <a:solidFill>
                <a:sysClr val="windowText" lastClr="000000"/>
              </a:solidFill>
              <a:effectLst/>
              <a:latin typeface="+mn-lt"/>
              <a:ea typeface="+mn-ea"/>
              <a:cs typeface="+mn-cs"/>
            </a:rPr>
            <a:t>weight is not mandatory to insert. Please choose "Reused</a:t>
          </a:r>
          <a:r>
            <a:rPr lang="da-DK" sz="1100" b="0" baseline="0">
              <a:solidFill>
                <a:sysClr val="windowText" lastClr="000000"/>
              </a:solidFill>
              <a:effectLst/>
              <a:latin typeface="+mn-lt"/>
              <a:ea typeface="+mn-ea"/>
              <a:cs typeface="+mn-cs"/>
            </a:rPr>
            <a:t> item" under Material and </a:t>
          </a:r>
          <a:r>
            <a:rPr lang="da-DK" sz="1100" b="0">
              <a:solidFill>
                <a:sysClr val="windowText" lastClr="000000"/>
              </a:solidFill>
              <a:effectLst/>
              <a:latin typeface="+mn-lt"/>
              <a:ea typeface="+mn-ea"/>
              <a:cs typeface="+mn-cs"/>
            </a:rPr>
            <a:t>note in</a:t>
          </a:r>
          <a:r>
            <a:rPr lang="da-DK" sz="1100" b="0" baseline="0">
              <a:solidFill>
                <a:sysClr val="windowText" lastClr="000000"/>
              </a:solidFill>
              <a:effectLst/>
              <a:latin typeface="+mn-lt"/>
              <a:ea typeface="+mn-ea"/>
              <a:cs typeface="+mn-cs"/>
            </a:rPr>
            <a:t> </a:t>
          </a:r>
          <a:r>
            <a:rPr lang="da-DK" sz="1100" b="0" i="1" baseline="0">
              <a:solidFill>
                <a:sysClr val="windowText" lastClr="000000"/>
              </a:solidFill>
              <a:effectLst/>
              <a:latin typeface="+mn-lt"/>
              <a:ea typeface="+mn-ea"/>
              <a:cs typeface="+mn-cs"/>
            </a:rPr>
            <a:t>'Packaging element description' </a:t>
          </a:r>
          <a:r>
            <a:rPr lang="da-DK" sz="1100" b="0" i="0" baseline="0">
              <a:solidFill>
                <a:sysClr val="windowText" lastClr="000000"/>
              </a:solidFill>
              <a:effectLst/>
              <a:latin typeface="+mn-lt"/>
              <a:ea typeface="+mn-ea"/>
              <a:cs typeface="+mn-cs"/>
            </a:rPr>
            <a:t>that the packaging element is reusable. </a:t>
          </a:r>
        </a:p>
        <a:p>
          <a:pPr marL="0" indent="0"/>
          <a:endParaRPr lang="da-DK" sz="1100" b="0" i="0" baseline="0">
            <a:solidFill>
              <a:sysClr val="windowText" lastClr="000000"/>
            </a:solidFill>
            <a:effectLst/>
            <a:latin typeface="+mn-lt"/>
            <a:ea typeface="+mn-ea"/>
            <a:cs typeface="+mn-cs"/>
          </a:endParaRPr>
        </a:p>
        <a:p>
          <a:pPr marL="0" indent="0"/>
          <a:r>
            <a:rPr lang="da-DK" sz="1100" b="1" i="0" baseline="0">
              <a:solidFill>
                <a:schemeClr val="accent2">
                  <a:lumMod val="50000"/>
                </a:schemeClr>
              </a:solidFill>
              <a:effectLst/>
              <a:latin typeface="+mn-lt"/>
              <a:ea typeface="+mn-ea"/>
              <a:cs typeface="+mn-cs"/>
            </a:rPr>
            <a:t>Packing element vs. packaging unit: </a:t>
          </a:r>
          <a:r>
            <a:rPr lang="da-DK" sz="1100" b="0" i="0" baseline="0">
              <a:solidFill>
                <a:sysClr val="windowText" lastClr="000000"/>
              </a:solidFill>
              <a:effectLst/>
              <a:latin typeface="+mn-lt"/>
              <a:ea typeface="+mn-ea"/>
              <a:cs typeface="+mn-cs"/>
            </a:rPr>
            <a:t>The </a:t>
          </a:r>
          <a:r>
            <a:rPr lang="da-DK" sz="1100" b="1" i="1" baseline="0">
              <a:solidFill>
                <a:sysClr val="windowText" lastClr="000000"/>
              </a:solidFill>
              <a:effectLst/>
              <a:latin typeface="+mn-lt"/>
              <a:ea typeface="+mn-ea"/>
              <a:cs typeface="+mn-cs"/>
            </a:rPr>
            <a:t>packing element</a:t>
          </a:r>
          <a:r>
            <a:rPr lang="da-DK" sz="1100" b="0" i="0" baseline="0">
              <a:solidFill>
                <a:sysClr val="windowText" lastClr="000000"/>
              </a:solidFill>
              <a:effectLst/>
              <a:latin typeface="+mn-lt"/>
              <a:ea typeface="+mn-ea"/>
              <a:cs typeface="+mn-cs"/>
            </a:rPr>
            <a:t> is the total number of different packaging elements e.g., in the example ("Example description") there are four different packaging elements (e.g., Plastic bag with product and Cardboard box with user manual. In a transportation box each packaging element occur a certain number of times (e.g., from the example </a:t>
          </a:r>
          <a:r>
            <a:rPr lang="da-DK" sz="1100" b="0" i="0" baseline="0">
              <a:solidFill>
                <a:schemeClr val="dk1"/>
              </a:solidFill>
              <a:effectLst/>
              <a:latin typeface="+mn-lt"/>
              <a:ea typeface="+mn-ea"/>
              <a:cs typeface="+mn-cs"/>
            </a:rPr>
            <a:t>("Example description"), the packaging element </a:t>
          </a:r>
          <a:r>
            <a:rPr lang="da-DK" sz="1100" b="0" i="1" baseline="0">
              <a:solidFill>
                <a:schemeClr val="dk1"/>
              </a:solidFill>
              <a:effectLst/>
              <a:latin typeface="+mn-lt"/>
              <a:ea typeface="+mn-ea"/>
              <a:cs typeface="+mn-cs"/>
            </a:rPr>
            <a:t>Cardboard box </a:t>
          </a:r>
          <a:r>
            <a:rPr lang="da-DK" sz="1100" b="0" i="0" baseline="0">
              <a:solidFill>
                <a:sysClr val="windowText" lastClr="000000"/>
              </a:solidFill>
              <a:effectLst/>
              <a:latin typeface="+mn-lt"/>
              <a:ea typeface="+mn-ea"/>
              <a:cs typeface="+mn-cs"/>
            </a:rPr>
            <a:t>occurs 2 times in a transportation box, i.e., there are 2 units of </a:t>
          </a:r>
          <a:r>
            <a:rPr lang="da-DK" sz="1100" b="0" i="1" baseline="0">
              <a:solidFill>
                <a:schemeClr val="dk1"/>
              </a:solidFill>
              <a:effectLst/>
              <a:latin typeface="+mn-lt"/>
              <a:ea typeface="+mn-ea"/>
              <a:cs typeface="+mn-cs"/>
            </a:rPr>
            <a:t>Cardboard box with user manual </a:t>
          </a:r>
          <a:r>
            <a:rPr lang="da-DK" sz="1100" b="0" i="0" baseline="0">
              <a:solidFill>
                <a:schemeClr val="dk1"/>
              </a:solidFill>
              <a:effectLst/>
              <a:latin typeface="+mn-lt"/>
              <a:ea typeface="+mn-ea"/>
              <a:cs typeface="+mn-cs"/>
            </a:rPr>
            <a:t>in a transportation box)</a:t>
          </a:r>
          <a:r>
            <a:rPr lang="da-DK" sz="1100" b="0" i="0" baseline="0">
              <a:solidFill>
                <a:sysClr val="windowText" lastClr="000000"/>
              </a:solidFill>
              <a:effectLst/>
              <a:latin typeface="+mn-lt"/>
              <a:ea typeface="+mn-ea"/>
              <a:cs typeface="+mn-cs"/>
            </a:rPr>
            <a:t>. This is the </a:t>
          </a:r>
          <a:r>
            <a:rPr lang="da-DK" sz="1100" b="1" i="0" baseline="0">
              <a:solidFill>
                <a:sysClr val="windowText" lastClr="000000"/>
              </a:solidFill>
              <a:effectLst/>
              <a:latin typeface="+mn-lt"/>
              <a:ea typeface="+mn-ea"/>
              <a:cs typeface="+mn-cs"/>
            </a:rPr>
            <a:t>packaging unit</a:t>
          </a:r>
          <a:r>
            <a:rPr lang="da-DK" sz="1100" b="0" i="0" baseline="0">
              <a:solidFill>
                <a:sysClr val="windowText" lastClr="000000"/>
              </a:solidFill>
              <a:effectLst/>
              <a:latin typeface="+mn-lt"/>
              <a:ea typeface="+mn-ea"/>
              <a:cs typeface="+mn-cs"/>
            </a:rPr>
            <a:t>.</a:t>
          </a:r>
          <a:endParaRPr lang="da-DK" sz="1100" b="0">
            <a:solidFill>
              <a:sysClr val="windowText" lastClr="000000"/>
            </a:solidFill>
            <a:effectLst/>
            <a:latin typeface="+mn-lt"/>
            <a:ea typeface="+mn-ea"/>
            <a:cs typeface="+mn-cs"/>
          </a:endParaRPr>
        </a:p>
      </xdr:txBody>
    </xdr:sp>
    <xdr:clientData/>
  </xdr:twoCellAnchor>
  <xdr:twoCellAnchor>
    <xdr:from>
      <xdr:col>1</xdr:col>
      <xdr:colOff>0</xdr:colOff>
      <xdr:row>37</xdr:row>
      <xdr:rowOff>0</xdr:rowOff>
    </xdr:from>
    <xdr:to>
      <xdr:col>9</xdr:col>
      <xdr:colOff>0</xdr:colOff>
      <xdr:row>44</xdr:row>
      <xdr:rowOff>0</xdr:rowOff>
    </xdr:to>
    <xdr:sp macro="" textlink="">
      <xdr:nvSpPr>
        <xdr:cNvPr id="3" name="TextBox 4">
          <a:extLst>
            <a:ext uri="{FF2B5EF4-FFF2-40B4-BE49-F238E27FC236}">
              <a16:creationId xmlns:a16="http://schemas.microsoft.com/office/drawing/2014/main" id="{EEFD5D77-53FC-49E9-B6A5-764A0A918A7A}"/>
            </a:ext>
          </a:extLst>
        </xdr:cNvPr>
        <xdr:cNvSpPr txBox="1"/>
      </xdr:nvSpPr>
      <xdr:spPr>
        <a:xfrm>
          <a:off x="281940" y="9326880"/>
          <a:ext cx="8046720" cy="1455420"/>
        </a:xfrm>
        <a:prstGeom prst="rect">
          <a:avLst/>
        </a:prstGeom>
        <a:noFill/>
        <a:ln w="9525" cmpd="sng">
          <a:solidFill>
            <a:schemeClr val="accent2">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solidFill>
                <a:schemeClr val="accent2">
                  <a:lumMod val="50000"/>
                </a:schemeClr>
              </a:solidFill>
              <a:effectLst/>
              <a:latin typeface="+mn-lt"/>
              <a:ea typeface="+mn-ea"/>
              <a:cs typeface="+mn-cs"/>
            </a:rPr>
            <a:t>RESULTS</a:t>
          </a:r>
          <a:r>
            <a:rPr lang="da-DK" sz="1100" b="1">
              <a:solidFill>
                <a:schemeClr val="accent3"/>
              </a:solidFill>
              <a:effectLst/>
              <a:latin typeface="+mn-lt"/>
              <a:ea typeface="+mn-ea"/>
              <a:cs typeface="+mn-cs"/>
            </a:rPr>
            <a:t> </a:t>
          </a:r>
        </a:p>
        <a:p>
          <a:r>
            <a:rPr lang="da-DK" sz="1100">
              <a:solidFill>
                <a:schemeClr val="dk1"/>
              </a:solidFill>
              <a:effectLst/>
              <a:latin typeface="+mn-lt"/>
              <a:ea typeface="+mn-ea"/>
              <a:cs typeface="+mn-cs"/>
            </a:rPr>
            <a:t>The total score given in cell M10 in</a:t>
          </a:r>
          <a:r>
            <a:rPr lang="da-DK" sz="1100" baseline="0">
              <a:solidFill>
                <a:schemeClr val="dk1"/>
              </a:solidFill>
              <a:effectLst/>
              <a:latin typeface="+mn-lt"/>
              <a:ea typeface="+mn-ea"/>
              <a:cs typeface="+mn-cs"/>
            </a:rPr>
            <a:t> sheet </a:t>
          </a:r>
          <a:r>
            <a:rPr lang="da-DK" sz="1100" i="0" baseline="0">
              <a:solidFill>
                <a:schemeClr val="dk1"/>
              </a:solidFill>
              <a:effectLst/>
              <a:latin typeface="+mn-lt"/>
              <a:ea typeface="+mn-ea"/>
              <a:cs typeface="+mn-cs"/>
            </a:rPr>
            <a:t>"Scoring model" </a:t>
          </a:r>
          <a:r>
            <a:rPr lang="da-DK" sz="1100">
              <a:solidFill>
                <a:schemeClr val="dk1"/>
              </a:solidFill>
              <a:effectLst/>
              <a:latin typeface="+mn-lt"/>
              <a:ea typeface="+mn-ea"/>
              <a:cs typeface="+mn-cs"/>
            </a:rPr>
            <a:t>is per product unit. E.g., if 1,000</a:t>
          </a:r>
          <a:r>
            <a:rPr lang="da-DK" sz="1100" baseline="0">
              <a:solidFill>
                <a:schemeClr val="dk1"/>
              </a:solidFill>
              <a:effectLst/>
              <a:latin typeface="+mn-lt"/>
              <a:ea typeface="+mn-ea"/>
              <a:cs typeface="+mn-cs"/>
            </a:rPr>
            <a:t> units (e.g. syringes) are delivered together (1,000 have been typed in under </a:t>
          </a:r>
          <a:r>
            <a:rPr lang="da-DK" sz="1100" i="1" baseline="0">
              <a:solidFill>
                <a:schemeClr val="dk1"/>
              </a:solidFill>
              <a:effectLst/>
              <a:latin typeface="+mn-lt"/>
              <a:ea typeface="+mn-ea"/>
              <a:cs typeface="+mn-cs"/>
            </a:rPr>
            <a:t>'Number of units in a delivery'), </a:t>
          </a:r>
          <a:r>
            <a:rPr lang="da-DK" sz="1100" i="0" baseline="0">
              <a:solidFill>
                <a:schemeClr val="dk1"/>
              </a:solidFill>
              <a:effectLst/>
              <a:latin typeface="+mn-lt"/>
              <a:ea typeface="+mn-ea"/>
              <a:cs typeface="+mn-cs"/>
            </a:rPr>
            <a:t>the result is given per syringe.</a:t>
          </a:r>
        </a:p>
        <a:p>
          <a:endParaRPr lang="da-DK" sz="1100" i="0" baseline="0">
            <a:solidFill>
              <a:schemeClr val="dk1"/>
            </a:solidFill>
            <a:effectLst/>
            <a:latin typeface="+mn-lt"/>
            <a:ea typeface="+mn-ea"/>
            <a:cs typeface="+mn-cs"/>
          </a:endParaRPr>
        </a:p>
        <a:p>
          <a:r>
            <a:rPr lang="da-DK" sz="1100" i="0" baseline="0">
              <a:solidFill>
                <a:schemeClr val="dk1"/>
              </a:solidFill>
              <a:effectLst/>
              <a:latin typeface="+mn-lt"/>
              <a:ea typeface="+mn-ea"/>
              <a:cs typeface="+mn-cs"/>
            </a:rPr>
            <a:t>It is the overall score that should be used in the evaluation of the criterium. The scores divided into primary, secondary, and tertiary packaging is only for your own information on where the largest environmental impacts are.</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The lower</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the score, the more postive the evaluation is.</a:t>
          </a:r>
          <a:endParaRPr lang="da-DK" sz="1100"/>
        </a:p>
      </xdr:txBody>
    </xdr:sp>
    <xdr:clientData/>
  </xdr:twoCellAnchor>
  <xdr:twoCellAnchor>
    <xdr:from>
      <xdr:col>10</xdr:col>
      <xdr:colOff>0</xdr:colOff>
      <xdr:row>10</xdr:row>
      <xdr:rowOff>2500</xdr:rowOff>
    </xdr:from>
    <xdr:to>
      <xdr:col>20</xdr:col>
      <xdr:colOff>476251</xdr:colOff>
      <xdr:row>40</xdr:row>
      <xdr:rowOff>259079</xdr:rowOff>
    </xdr:to>
    <xdr:sp macro="" textlink="">
      <xdr:nvSpPr>
        <xdr:cNvPr id="4" name="TextBox 4">
          <a:extLst>
            <a:ext uri="{FF2B5EF4-FFF2-40B4-BE49-F238E27FC236}">
              <a16:creationId xmlns:a16="http://schemas.microsoft.com/office/drawing/2014/main" id="{0BE93F93-3A8E-4608-856F-FF4CE43408E0}"/>
            </a:ext>
          </a:extLst>
        </xdr:cNvPr>
        <xdr:cNvSpPr txBox="1"/>
      </xdr:nvSpPr>
      <xdr:spPr>
        <a:xfrm>
          <a:off x="8763000" y="3164800"/>
          <a:ext cx="8096251" cy="6946939"/>
        </a:xfrm>
        <a:prstGeom prst="rect">
          <a:avLst/>
        </a:prstGeom>
        <a:solidFill>
          <a:schemeClr val="lt1"/>
        </a:solidFill>
        <a:ln w="9525" cmpd="sng">
          <a:solidFill>
            <a:schemeClr val="accent2">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solidFill>
                <a:schemeClr val="accent2">
                  <a:lumMod val="50000"/>
                </a:schemeClr>
              </a:solidFill>
              <a:effectLst/>
              <a:latin typeface="+mn-lt"/>
              <a:ea typeface="+mn-ea"/>
              <a:cs typeface="+mn-cs"/>
            </a:rPr>
            <a:t>SCORING FACTORS </a:t>
          </a:r>
          <a:r>
            <a:rPr lang="da-DK" sz="1100" b="1" baseline="0">
              <a:solidFill>
                <a:schemeClr val="accent2">
                  <a:lumMod val="50000"/>
                </a:schemeClr>
              </a:solidFill>
              <a:effectLst/>
              <a:latin typeface="+mn-lt"/>
              <a:ea typeface="+mn-ea"/>
              <a:cs typeface="+mn-cs"/>
            </a:rPr>
            <a:t>METHOD</a:t>
          </a:r>
          <a:r>
            <a:rPr lang="da-DK" sz="1100" b="1">
              <a:solidFill>
                <a:schemeClr val="accent2">
                  <a:lumMod val="50000"/>
                </a:schemeClr>
              </a:solidFill>
              <a:effectLst/>
              <a:latin typeface="+mn-lt"/>
              <a:ea typeface="+mn-ea"/>
              <a:cs typeface="+mn-cs"/>
            </a:rPr>
            <a:t> v.2</a:t>
          </a:r>
        </a:p>
        <a:p>
          <a:r>
            <a:rPr lang="en-GB" sz="1100">
              <a:solidFill>
                <a:schemeClr val="dk1"/>
              </a:solidFill>
              <a:effectLst/>
              <a:latin typeface="+mn-lt"/>
              <a:ea typeface="+mn-ea"/>
              <a:cs typeface="+mn-cs"/>
            </a:rPr>
            <a:t>The</a:t>
          </a:r>
          <a:r>
            <a:rPr lang="en-GB" sz="1100" baseline="0">
              <a:solidFill>
                <a:schemeClr val="dk1"/>
              </a:solidFill>
              <a:effectLst/>
              <a:latin typeface="+mn-lt"/>
              <a:ea typeface="+mn-ea"/>
              <a:cs typeface="+mn-cs"/>
            </a:rPr>
            <a:t> original</a:t>
          </a:r>
          <a:r>
            <a:rPr lang="en-GB" sz="1100">
              <a:solidFill>
                <a:schemeClr val="dk1"/>
              </a:solidFill>
              <a:effectLst/>
              <a:latin typeface="+mn-lt"/>
              <a:ea typeface="+mn-ea"/>
              <a:cs typeface="+mn-cs"/>
            </a:rPr>
            <a:t> LCA screening was performed by COWI in Autumn</a:t>
          </a:r>
          <a:r>
            <a:rPr lang="en-GB" sz="1100" baseline="0">
              <a:solidFill>
                <a:schemeClr val="dk1"/>
              </a:solidFill>
              <a:effectLst/>
              <a:latin typeface="+mn-lt"/>
              <a:ea typeface="+mn-ea"/>
              <a:cs typeface="+mn-cs"/>
            </a:rPr>
            <a:t> 2021. The updated LCA screening was performed in Summer 2025 in collaboration with the working group of the Nordic Criteria for Sustainable Packaging. </a:t>
          </a:r>
        </a:p>
        <a:p>
          <a:endParaRPr lang="en-GB" sz="1100" baseline="0">
            <a:solidFill>
              <a:schemeClr val="dk1"/>
            </a:solidFill>
            <a:effectLst/>
            <a:latin typeface="+mn-lt"/>
            <a:ea typeface="+mn-ea"/>
            <a:cs typeface="+mn-cs"/>
          </a:endParaRPr>
        </a:p>
        <a:p>
          <a:r>
            <a:rPr lang="da-DK"/>
            <a:t>The selection of factors follows a two-step process:</a:t>
          </a:r>
        </a:p>
        <a:p>
          <a:r>
            <a:rPr lang="da-DK" b="1"/>
            <a:t>1. Emission Factors</a:t>
          </a:r>
          <a:r>
            <a:rPr lang="da-DK"/>
            <a:t>: Extracted from the EXIOBASE 2.0 database, which provides detailed environmental data across</a:t>
          </a:r>
          <a:r>
            <a:rPr lang="da-DK" baseline="0"/>
            <a:t> </a:t>
          </a:r>
          <a:r>
            <a:rPr lang="da-DK"/>
            <a:t>material categories.</a:t>
          </a:r>
        </a:p>
        <a:p>
          <a:r>
            <a:rPr lang="en-GB" sz="1100" b="1">
              <a:solidFill>
                <a:schemeClr val="dk1"/>
              </a:solidFill>
              <a:effectLst/>
              <a:latin typeface="+mn-lt"/>
              <a:ea typeface="+mn-ea"/>
              <a:cs typeface="+mn-cs"/>
            </a:rPr>
            <a:t>2. </a:t>
          </a:r>
          <a:r>
            <a:rPr lang="da-DK" b="1"/>
            <a:t>Disposal Factors</a:t>
          </a:r>
          <a:r>
            <a:rPr lang="da-DK"/>
            <a:t>: Validated against current standards and practices in the Danish healthcare sector to ensure relevance and accuracy.</a:t>
          </a:r>
        </a:p>
        <a:p>
          <a:endParaRPr lang="en-GB" sz="1100">
            <a:solidFill>
              <a:schemeClr val="dk1"/>
            </a:solidFill>
            <a:effectLst/>
            <a:latin typeface="+mn-lt"/>
            <a:ea typeface="+mn-ea"/>
            <a:cs typeface="+mn-cs"/>
          </a:endParaRPr>
        </a:p>
        <a:p>
          <a:r>
            <a:rPr lang="da-DK" sz="1100" b="1">
              <a:solidFill>
                <a:schemeClr val="dk1"/>
              </a:solidFill>
              <a:effectLst/>
              <a:latin typeface="+mn-lt"/>
              <a:ea typeface="+mn-ea"/>
              <a:cs typeface="+mn-cs"/>
            </a:rPr>
            <a:t>Emission</a:t>
          </a:r>
          <a:r>
            <a:rPr lang="da-DK" sz="1100" b="1" baseline="0">
              <a:solidFill>
                <a:schemeClr val="dk1"/>
              </a:solidFill>
              <a:effectLst/>
              <a:latin typeface="+mn-lt"/>
              <a:ea typeface="+mn-ea"/>
              <a:cs typeface="+mn-cs"/>
            </a:rPr>
            <a:t> </a:t>
          </a:r>
          <a:r>
            <a:rPr lang="da-DK" sz="1100" b="1">
              <a:solidFill>
                <a:schemeClr val="dk1"/>
              </a:solidFill>
              <a:effectLst/>
              <a:latin typeface="+mn-lt"/>
              <a:ea typeface="+mn-ea"/>
              <a:cs typeface="+mn-cs"/>
            </a:rPr>
            <a:t>factors</a:t>
          </a:r>
        </a:p>
        <a:p>
          <a:r>
            <a:rPr lang="da-DK"/>
            <a:t>To ensure consistency with current regional practices, </a:t>
          </a:r>
          <a:r>
            <a:rPr lang="da-DK" b="0"/>
            <a:t>emission factors have been updated </a:t>
          </a:r>
          <a:r>
            <a:rPr lang="da-DK"/>
            <a:t>to reflect the CO₂e values currently used across Denmark’s regions. These values are based on </a:t>
          </a:r>
          <a:r>
            <a:rPr lang="da-DK" b="1"/>
            <a:t>EXIOBASE v2.0</a:t>
          </a:r>
          <a:r>
            <a:rPr lang="da-DK"/>
            <a:t>, a globally recognized environmental database.</a:t>
          </a:r>
        </a:p>
        <a:p>
          <a:endParaRPr lang="da-DK"/>
        </a:p>
        <a:p>
          <a:r>
            <a:rPr lang="da-DK"/>
            <a:t>In the </a:t>
          </a:r>
          <a:r>
            <a:rPr lang="da-DK" b="0"/>
            <a:t>plastic categorization</a:t>
          </a:r>
          <a:r>
            <a:rPr lang="da-DK"/>
            <a:t>, the following assumptions apply:</a:t>
          </a:r>
        </a:p>
        <a:p>
          <a:r>
            <a:rPr lang="da-DK" b="0"/>
            <a:t>For “Other Plastics”, if the specific polymer type is unknown, the model defaults to the worst-case scenario.</a:t>
          </a:r>
          <a:r>
            <a:rPr lang="da-DK" b="0" baseline="0"/>
            <a:t> </a:t>
          </a:r>
          <a:r>
            <a:rPr lang="da-DK" b="0"/>
            <a:t>For Polystyrene (PS) and Expanded Polystyrene (EPS), only PS data is available. Therefore, EPS and PS are treated as a single category in the environmental impact assessment for now.</a:t>
          </a:r>
        </a:p>
        <a:p>
          <a:endParaRPr lang="da-DK" b="0"/>
        </a:p>
        <a:p>
          <a:r>
            <a:rPr lang="da-DK" b="0"/>
            <a:t>Regarding recycled materials, an 25% impact from production is included to account for the energy and processing required during recycling. However, it remains uncertain whether recycled materials can be used in medical packaging, and this aspect is currently under review due to strict regulatory and safety requirements.</a:t>
          </a:r>
          <a:endParaRPr lang="da-DK" sz="1100" b="0">
            <a:solidFill>
              <a:schemeClr val="dk1"/>
            </a:solidFill>
            <a:effectLst/>
            <a:latin typeface="+mn-lt"/>
            <a:ea typeface="+mn-ea"/>
            <a:cs typeface="+mn-cs"/>
          </a:endParaRPr>
        </a:p>
        <a:p>
          <a:endParaRPr lang="da-DK" sz="1100" b="1">
            <a:solidFill>
              <a:schemeClr val="dk1"/>
            </a:solidFill>
            <a:effectLst/>
            <a:latin typeface="+mn-lt"/>
            <a:ea typeface="+mn-ea"/>
            <a:cs typeface="+mn-cs"/>
          </a:endParaRPr>
        </a:p>
        <a:p>
          <a:r>
            <a:rPr lang="da-DK" sz="1100" b="1">
              <a:solidFill>
                <a:sysClr val="windowText" lastClr="000000"/>
              </a:solidFill>
              <a:effectLst/>
              <a:latin typeface="+mn-lt"/>
              <a:ea typeface="+mn-ea"/>
              <a:cs typeface="+mn-cs"/>
            </a:rPr>
            <a:t>Disposal</a:t>
          </a:r>
          <a:r>
            <a:rPr lang="da-DK" sz="1100" b="1" baseline="0">
              <a:solidFill>
                <a:sysClr val="windowText" lastClr="000000"/>
              </a:solidFill>
              <a:effectLst/>
              <a:latin typeface="+mn-lt"/>
              <a:ea typeface="+mn-ea"/>
              <a:cs typeface="+mn-cs"/>
            </a:rPr>
            <a:t> factors</a:t>
          </a:r>
        </a:p>
        <a:p>
          <a:r>
            <a:rPr lang="da-DK" b="0"/>
            <a:t>The methodology reflects current recycling and incineration processes, focusing solely on the emissions generated during end-of-life treatment—not on potential emissions avoided through recycling, nor on indirect benefits captured by recyclability indices</a:t>
          </a:r>
          <a:r>
            <a:rPr lang="da-DK"/>
            <a:t>.</a:t>
          </a:r>
        </a:p>
        <a:p>
          <a:endParaRPr lang="da-DK"/>
        </a:p>
        <a:p>
          <a:r>
            <a:rPr lang="da-DK" b="0"/>
            <a:t>“Other plastic” is consistently assigned the emission factor of the worst-performing plastic within its category, ensuring a conservative estimate when specific polymer data is unavailable.</a:t>
          </a:r>
        </a:p>
        <a:p>
          <a:endParaRPr lang="da-DK" b="0"/>
        </a:p>
        <a:p>
          <a:r>
            <a:rPr lang="da-DK" b="0"/>
            <a:t>“Bio-plastic” is similarly treated, receiving the highest emission value among the bio-based plastics considered—namely PE, PET, and PP—to account for variability and uncertainty in sourcing and processing.</a:t>
          </a:r>
        </a:p>
        <a:p>
          <a:endParaRPr lang="da-DK"/>
        </a:p>
        <a:p>
          <a:r>
            <a:rPr lang="da-DK" b="0"/>
            <a:t>The core formula is based on end-of-life (EoL) emissions for each material type, as practiced in Danish healthcare settings. These emissions are then multiplied by (1 − Recyclability Index), where the Recyclability Index (RI) is a metric developed by the University of Barcelona to evaluate the economic and technical feasibility of recycling a given material</a:t>
          </a:r>
          <a:r>
            <a:rPr lang="da-DK" b="0" baseline="0"/>
            <a:t> (s</a:t>
          </a:r>
          <a:r>
            <a:rPr lang="da-DK" b="0"/>
            <a:t>ource</a:t>
          </a:r>
          <a:r>
            <a:rPr lang="da-DK" b="0">
              <a:solidFill>
                <a:sysClr val="windowText" lastClr="000000"/>
              </a:solidFill>
            </a:rPr>
            <a:t>: </a:t>
          </a:r>
          <a:r>
            <a:rPr lang="da-DK">
              <a:solidFill>
                <a:sysClr val="windowText" lastClr="000000"/>
              </a:solidFill>
              <a:hlinkClick xmlns:r="http://schemas.openxmlformats.org/officeDocument/2006/relationships" r:id="">
                <a:extLst>
                  <a:ext uri="{A12FA001-AC4F-418D-AE19-62706E023703}">
                    <ahyp:hlinkClr xmlns:ahyp="http://schemas.microsoft.com/office/drawing/2018/hyperlinkcolor" val="tx"/>
                  </a:ext>
                </a:extLst>
              </a:hlinkClick>
            </a:rPr>
            <a:t>Microsoft Word - Villalba_E_fullpaper_113.doc</a:t>
          </a:r>
          <a:r>
            <a:rPr lang="da-DK">
              <a:solidFill>
                <a:sysClr val="windowText" lastClr="000000"/>
              </a:solidFill>
            </a:rPr>
            <a:t>).</a:t>
          </a:r>
          <a:endParaRPr lang="da-DK" sz="1100" b="1" baseline="0">
            <a:solidFill>
              <a:sysClr val="windowText" lastClr="000000"/>
            </a:solidFill>
            <a:effectLst/>
            <a:latin typeface="+mn-lt"/>
            <a:ea typeface="+mn-ea"/>
            <a:cs typeface="+mn-cs"/>
          </a:endParaRPr>
        </a:p>
        <a:p>
          <a:endParaRPr lang="da-DK" sz="1100" b="0">
            <a:solidFill>
              <a:sysClr val="windowText" lastClr="00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257175</xdr:colOff>
      <xdr:row>29</xdr:row>
      <xdr:rowOff>609600</xdr:rowOff>
    </xdr:from>
    <xdr:to>
      <xdr:col>11</xdr:col>
      <xdr:colOff>419100</xdr:colOff>
      <xdr:row>29</xdr:row>
      <xdr:rowOff>828675</xdr:rowOff>
    </xdr:to>
    <xdr:pic>
      <xdr:nvPicPr>
        <xdr:cNvPr id="3" name="Picture 5">
          <a:extLst>
            <a:ext uri="{FF2B5EF4-FFF2-40B4-BE49-F238E27FC236}">
              <a16:creationId xmlns:a16="http://schemas.microsoft.com/office/drawing/2014/main" id="{5296195E-F228-4F3D-8BB2-CB5DBA900819}"/>
            </a:ext>
          </a:extLst>
        </xdr:cNvPr>
        <xdr:cNvPicPr>
          <a:picLocks noChangeAspect="1" noChangeArrowheads="1"/>
        </xdr:cNvPicPr>
      </xdr:nvPicPr>
      <xdr:blipFill>
        <a:blip xmlns:r="http://schemas.openxmlformats.org/officeDocument/2006/relationships" r:embed="rId1">
          <a:clrChange>
            <a:clrFrom>
              <a:srgbClr val="FEFEFE"/>
            </a:clrFrom>
            <a:clrTo>
              <a:srgbClr val="FEFEFE">
                <a:alpha val="0"/>
              </a:srgbClr>
            </a:clrTo>
          </a:clrChange>
          <a:extLst>
            <a:ext uri="{28A0092B-C50C-407E-A947-70E740481C1C}">
              <a14:useLocalDpi xmlns:a14="http://schemas.microsoft.com/office/drawing/2010/main" val="0"/>
            </a:ext>
          </a:extLst>
        </a:blip>
        <a:srcRect l="70084" t="60715" r="18837"/>
        <a:stretch>
          <a:fillRect/>
        </a:stretch>
      </xdr:blipFill>
      <xdr:spPr bwMode="auto">
        <a:xfrm>
          <a:off x="12725400" y="7467600"/>
          <a:ext cx="161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1</xdr:row>
      <xdr:rowOff>91441</xdr:rowOff>
    </xdr:from>
    <xdr:to>
      <xdr:col>10</xdr:col>
      <xdr:colOff>2297430</xdr:colOff>
      <xdr:row>33</xdr:row>
      <xdr:rowOff>45720</xdr:rowOff>
    </xdr:to>
    <xdr:sp macro="" textlink="">
      <xdr:nvSpPr>
        <xdr:cNvPr id="918" name="TextBox 5">
          <a:extLst>
            <a:ext uri="{FF2B5EF4-FFF2-40B4-BE49-F238E27FC236}">
              <a16:creationId xmlns:a16="http://schemas.microsoft.com/office/drawing/2014/main" id="{B24C88C7-C952-4EF7-ACE3-3359083CDBB7}"/>
            </a:ext>
            <a:ext uri="{147F2762-F138-4A5C-976F-8EAC2B608ADB}">
              <a16:predDERef xmlns:a16="http://schemas.microsoft.com/office/drawing/2014/main" pred="{5296195E-F228-4F3D-8BB2-CB5DBA900819}"/>
            </a:ext>
          </a:extLst>
        </xdr:cNvPr>
        <xdr:cNvSpPr txBox="1"/>
      </xdr:nvSpPr>
      <xdr:spPr>
        <a:xfrm>
          <a:off x="285750" y="381001"/>
          <a:ext cx="10538460" cy="8953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solidFill>
                <a:schemeClr val="accent2">
                  <a:lumMod val="75000"/>
                </a:schemeClr>
              </a:solidFill>
              <a:effectLst/>
              <a:latin typeface="+mn-lt"/>
              <a:ea typeface="+mn-ea"/>
              <a:cs typeface="+mn-cs"/>
            </a:rPr>
            <a:t>EXAMPLE</a:t>
          </a:r>
          <a:r>
            <a:rPr lang="da-DK" sz="1100" b="1" baseline="0">
              <a:solidFill>
                <a:schemeClr val="accent2">
                  <a:lumMod val="75000"/>
                </a:schemeClr>
              </a:solidFill>
              <a:effectLst/>
              <a:latin typeface="+mn-lt"/>
              <a:ea typeface="+mn-ea"/>
              <a:cs typeface="+mn-cs"/>
            </a:rPr>
            <a:t> </a:t>
          </a:r>
          <a:r>
            <a:rPr lang="da-DK" sz="1100" b="0" baseline="0">
              <a:solidFill>
                <a:schemeClr val="accent2">
                  <a:lumMod val="75000"/>
                </a:schemeClr>
              </a:solidFill>
              <a:effectLst/>
              <a:latin typeface="+mn-lt"/>
              <a:ea typeface="+mn-ea"/>
              <a:cs typeface="+mn-cs"/>
            </a:rPr>
            <a:t>(see figure </a:t>
          </a:r>
          <a:r>
            <a:rPr lang="da-DK" sz="1100" b="1" baseline="0">
              <a:solidFill>
                <a:schemeClr val="accent2">
                  <a:lumMod val="75000"/>
                </a:schemeClr>
              </a:solidFill>
              <a:effectLst/>
              <a:latin typeface="Arial" panose="020B0604020202020204" pitchFamily="34" charset="0"/>
              <a:ea typeface="+mn-ea"/>
              <a:cs typeface="Arial" panose="020B0604020202020204" pitchFamily="34" charset="0"/>
            </a:rPr>
            <a:t>→</a:t>
          </a:r>
          <a:r>
            <a:rPr lang="da-DK" sz="1100" b="0" baseline="0">
              <a:solidFill>
                <a:schemeClr val="accent2">
                  <a:lumMod val="75000"/>
                </a:schemeClr>
              </a:solidFill>
              <a:effectLst/>
              <a:latin typeface="+mn-lt"/>
              <a:ea typeface="+mn-ea"/>
              <a:cs typeface="+mn-cs"/>
            </a:rPr>
            <a:t>)</a:t>
          </a:r>
        </a:p>
        <a:p>
          <a:r>
            <a:rPr lang="da-DK" sz="1100">
              <a:solidFill>
                <a:schemeClr val="dk1"/>
              </a:solidFill>
              <a:effectLst/>
              <a:latin typeface="+mn-lt"/>
              <a:ea typeface="+mn-ea"/>
              <a:cs typeface="+mn-cs"/>
            </a:rPr>
            <a:t>In</a:t>
          </a:r>
          <a:r>
            <a:rPr lang="da-DK" sz="1100" baseline="0">
              <a:solidFill>
                <a:schemeClr val="dk1"/>
              </a:solidFill>
              <a:effectLst/>
              <a:latin typeface="+mn-lt"/>
              <a:ea typeface="+mn-ea"/>
              <a:cs typeface="+mn-cs"/>
            </a:rPr>
            <a:t> a</a:t>
          </a:r>
          <a:r>
            <a:rPr lang="da-DK" sz="1100">
              <a:solidFill>
                <a:schemeClr val="dk1"/>
              </a:solidFill>
              <a:effectLst/>
              <a:latin typeface="+mn-lt"/>
              <a:ea typeface="+mn-ea"/>
              <a:cs typeface="+mn-cs"/>
            </a:rPr>
            <a:t> box the total number of</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product</a:t>
          </a:r>
          <a:r>
            <a:rPr lang="da-DK" sz="1100" baseline="0">
              <a:solidFill>
                <a:schemeClr val="dk1"/>
              </a:solidFill>
              <a:effectLst/>
              <a:latin typeface="+mn-lt"/>
              <a:ea typeface="+mn-ea"/>
              <a:cs typeface="+mn-cs"/>
            </a:rPr>
            <a:t> units</a:t>
          </a:r>
          <a:r>
            <a:rPr lang="da-DK" sz="1100">
              <a:solidFill>
                <a:schemeClr val="dk1"/>
              </a:solidFill>
              <a:effectLst/>
              <a:latin typeface="+mn-lt"/>
              <a:ea typeface="+mn-ea"/>
              <a:cs typeface="+mn-cs"/>
            </a:rPr>
            <a:t> </a:t>
          </a:r>
          <a:r>
            <a:rPr lang="da-DK" sz="1100" baseline="0">
              <a:solidFill>
                <a:schemeClr val="dk1"/>
              </a:solidFill>
              <a:effectLst/>
              <a:latin typeface="+mn-lt"/>
              <a:ea typeface="+mn-ea"/>
              <a:cs typeface="+mn-cs"/>
            </a:rPr>
            <a:t>(2</a:t>
          </a:r>
          <a:r>
            <a:rPr lang="da-DK" sz="1100">
              <a:solidFill>
                <a:schemeClr val="dk1"/>
              </a:solidFill>
              <a:effectLst/>
              <a:latin typeface="+mn-lt"/>
              <a:ea typeface="+mn-ea"/>
              <a:cs typeface="+mn-cs"/>
            </a:rPr>
            <a:t>0)</a:t>
          </a:r>
          <a:r>
            <a:rPr lang="da-DK" sz="1100" baseline="0">
              <a:solidFill>
                <a:schemeClr val="dk1"/>
              </a:solidFill>
              <a:effectLst/>
              <a:latin typeface="+mn-lt"/>
              <a:ea typeface="+mn-ea"/>
              <a:cs typeface="+mn-cs"/>
            </a:rPr>
            <a:t> is typed under </a:t>
          </a:r>
          <a:r>
            <a:rPr lang="da-DK" sz="1100" i="1" baseline="0">
              <a:solidFill>
                <a:schemeClr val="dk1"/>
              </a:solidFill>
              <a:effectLst/>
              <a:latin typeface="+mn-lt"/>
              <a:ea typeface="+mn-ea"/>
              <a:cs typeface="+mn-cs"/>
            </a:rPr>
            <a:t>'Number of product units in a box'</a:t>
          </a:r>
          <a:r>
            <a:rPr lang="da-DK" sz="1100" i="0" baseline="0">
              <a:solidFill>
                <a:schemeClr val="dk1"/>
              </a:solidFill>
              <a:effectLst/>
              <a:latin typeface="+mn-lt"/>
              <a:ea typeface="+mn-ea"/>
              <a:cs typeface="+mn-cs"/>
            </a:rPr>
            <a:t>. </a:t>
          </a:r>
        </a:p>
        <a:p>
          <a:r>
            <a:rPr lang="da-DK" sz="1100" i="0" baseline="0">
              <a:solidFill>
                <a:schemeClr val="dk1"/>
              </a:solidFill>
              <a:effectLst/>
              <a:latin typeface="+mn-lt"/>
              <a:ea typeface="+mn-ea"/>
              <a:cs typeface="+mn-cs"/>
            </a:rPr>
            <a:t>	</a:t>
          </a:r>
        </a:p>
        <a:p>
          <a:r>
            <a:rPr lang="da-DK" sz="1100" i="0" baseline="0">
              <a:solidFill>
                <a:schemeClr val="dk1"/>
              </a:solidFill>
              <a:effectLst/>
              <a:latin typeface="+mn-lt"/>
              <a:ea typeface="+mn-ea"/>
              <a:cs typeface="+mn-cs"/>
            </a:rPr>
            <a:t>The plastic bag that contains the product is made of PELD and is classified as primary packaging. One plastic bag weights 11 gram. </a:t>
          </a:r>
        </a:p>
        <a:p>
          <a:pPr marL="0" marR="0" lvl="0" indent="0" defTabSz="914400" eaLnBrk="1" fontAlgn="auto" latinLnBrk="0" hangingPunct="1">
            <a:lnSpc>
              <a:spcPct val="100000"/>
            </a:lnSpc>
            <a:spcBef>
              <a:spcPts val="0"/>
            </a:spcBef>
            <a:spcAft>
              <a:spcPts val="0"/>
            </a:spcAft>
            <a:buClrTx/>
            <a:buSzTx/>
            <a:buFontTx/>
            <a:buNone/>
            <a:tabLst/>
            <a:defRPr/>
          </a:pPr>
          <a:endParaRPr lang="da-DK" sz="110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i="0" baseline="0">
              <a:solidFill>
                <a:schemeClr val="dk1"/>
              </a:solidFill>
              <a:effectLst/>
              <a:latin typeface="+mn-lt"/>
              <a:ea typeface="+mn-ea"/>
              <a:cs typeface="+mn-cs"/>
            </a:rPr>
            <a:t>	</a:t>
          </a:r>
          <a:r>
            <a:rPr lang="da-DK" sz="1100" b="1" i="0" baseline="0">
              <a:solidFill>
                <a:schemeClr val="dk1"/>
              </a:solidFill>
              <a:effectLst/>
              <a:latin typeface="+mn-lt"/>
              <a:ea typeface="+mn-ea"/>
              <a:cs typeface="+mn-cs"/>
            </a:rPr>
            <a:t>Choose </a:t>
          </a:r>
          <a:r>
            <a:rPr lang="da-DK" sz="1100" b="1" i="1" baseline="0">
              <a:solidFill>
                <a:schemeClr val="dk1"/>
              </a:solidFill>
              <a:effectLst/>
              <a:latin typeface="+mn-lt"/>
              <a:ea typeface="+mn-ea"/>
              <a:cs typeface="+mn-cs"/>
            </a:rPr>
            <a:t>Primary packaging </a:t>
          </a:r>
          <a:r>
            <a:rPr lang="da-DK" sz="1100" b="1" i="0" baseline="0">
              <a:solidFill>
                <a:schemeClr val="dk1"/>
              </a:solidFill>
              <a:effectLst/>
              <a:latin typeface="+mn-lt"/>
              <a:ea typeface="+mn-ea"/>
              <a:cs typeface="+mn-cs"/>
            </a:rPr>
            <a:t>under </a:t>
          </a:r>
          <a:r>
            <a:rPr lang="da-DK" sz="1100" b="1" i="1" baseline="0">
              <a:solidFill>
                <a:schemeClr val="dk1"/>
              </a:solidFill>
              <a:effectLst/>
              <a:latin typeface="+mn-lt"/>
              <a:ea typeface="+mn-ea"/>
              <a:cs typeface="+mn-cs"/>
            </a:rPr>
            <a:t>'Packaging layer'</a:t>
          </a:r>
          <a:r>
            <a:rPr lang="da-DK" sz="1100" b="1" i="0" baseline="0">
              <a:solidFill>
                <a:schemeClr val="dk1"/>
              </a:solidFill>
              <a:effectLst/>
              <a:latin typeface="+mn-lt"/>
              <a:ea typeface="+mn-ea"/>
              <a:cs typeface="+mn-cs"/>
            </a:rPr>
            <a:t>, </a:t>
          </a:r>
          <a:r>
            <a:rPr lang="da-DK" sz="1100" b="1" i="1" baseline="0">
              <a:solidFill>
                <a:schemeClr val="dk1"/>
              </a:solidFill>
              <a:effectLst/>
              <a:latin typeface="+mn-lt"/>
              <a:ea typeface="+mn-ea"/>
              <a:cs typeface="+mn-cs"/>
            </a:rPr>
            <a:t>PELD</a:t>
          </a:r>
          <a:r>
            <a:rPr lang="da-DK" sz="1100" b="1" i="0" baseline="0">
              <a:solidFill>
                <a:schemeClr val="dk1"/>
              </a:solidFill>
              <a:effectLst/>
              <a:latin typeface="+mn-lt"/>
              <a:ea typeface="+mn-ea"/>
              <a:cs typeface="+mn-cs"/>
            </a:rPr>
            <a:t> under </a:t>
          </a:r>
          <a:r>
            <a:rPr lang="da-DK" sz="1100" b="1" i="1" baseline="0">
              <a:solidFill>
                <a:schemeClr val="dk1"/>
              </a:solidFill>
              <a:effectLst/>
              <a:latin typeface="+mn-lt"/>
              <a:ea typeface="+mn-ea"/>
              <a:cs typeface="+mn-cs"/>
            </a:rPr>
            <a:t>'Material'</a:t>
          </a:r>
          <a:r>
            <a:rPr lang="da-DK" sz="1100" b="1" i="0" baseline="0">
              <a:solidFill>
                <a:schemeClr val="dk1"/>
              </a:solidFill>
              <a:effectLst/>
              <a:latin typeface="+mn-lt"/>
              <a:ea typeface="+mn-ea"/>
              <a:cs typeface="+mn-cs"/>
            </a:rPr>
            <a:t>, and insert </a:t>
          </a:r>
          <a:r>
            <a:rPr lang="da-DK" sz="1100" b="1" i="1" baseline="0">
              <a:solidFill>
                <a:schemeClr val="dk1"/>
              </a:solidFill>
              <a:effectLst/>
              <a:latin typeface="+mn-lt"/>
              <a:ea typeface="+mn-ea"/>
              <a:cs typeface="+mn-cs"/>
            </a:rPr>
            <a:t>20</a:t>
          </a:r>
          <a:r>
            <a:rPr lang="da-DK" sz="1100" b="1" i="0" baseline="0">
              <a:solidFill>
                <a:schemeClr val="dk1"/>
              </a:solidFill>
              <a:effectLst/>
              <a:latin typeface="+mn-lt"/>
              <a:ea typeface="+mn-ea"/>
              <a:cs typeface="+mn-cs"/>
            </a:rPr>
            <a:t> under 	</a:t>
          </a:r>
          <a:br>
            <a:rPr lang="da-DK" sz="1100" b="1" i="0" baseline="0">
              <a:solidFill>
                <a:schemeClr val="dk1"/>
              </a:solidFill>
              <a:effectLst/>
              <a:latin typeface="+mn-lt"/>
              <a:ea typeface="+mn-ea"/>
              <a:cs typeface="+mn-cs"/>
            </a:rPr>
          </a:br>
          <a:r>
            <a:rPr lang="da-DK" sz="1100" b="1" i="0" baseline="0">
              <a:solidFill>
                <a:schemeClr val="dk1"/>
              </a:solidFill>
              <a:effectLst/>
              <a:latin typeface="+mn-lt"/>
              <a:ea typeface="+mn-ea"/>
              <a:cs typeface="+mn-cs"/>
            </a:rPr>
            <a:t>	</a:t>
          </a:r>
          <a:r>
            <a:rPr lang="da-DK" sz="1100" b="1" i="1" baseline="0">
              <a:solidFill>
                <a:schemeClr val="dk1"/>
              </a:solidFill>
              <a:effectLst/>
              <a:latin typeface="+mn-lt"/>
              <a:ea typeface="+mn-ea"/>
              <a:cs typeface="+mn-cs"/>
            </a:rPr>
            <a:t>'Number of packaging units in a box'</a:t>
          </a:r>
          <a:r>
            <a:rPr lang="da-DK" sz="1100" b="1" i="0" baseline="0">
              <a:solidFill>
                <a:schemeClr val="dk1"/>
              </a:solidFill>
              <a:effectLst/>
              <a:latin typeface="+mn-lt"/>
              <a:ea typeface="+mn-ea"/>
              <a:cs typeface="+mn-cs"/>
            </a:rPr>
            <a:t>, and </a:t>
          </a:r>
          <a:r>
            <a:rPr lang="da-DK" sz="1100" b="1" i="1" baseline="0">
              <a:solidFill>
                <a:schemeClr val="dk1"/>
              </a:solidFill>
              <a:effectLst/>
              <a:latin typeface="+mn-lt"/>
              <a:ea typeface="+mn-ea"/>
              <a:cs typeface="+mn-cs"/>
            </a:rPr>
            <a:t>11</a:t>
          </a:r>
          <a:r>
            <a:rPr lang="da-DK" sz="1100" b="1" i="0" baseline="0">
              <a:solidFill>
                <a:schemeClr val="dk1"/>
              </a:solidFill>
              <a:effectLst/>
              <a:latin typeface="+mn-lt"/>
              <a:ea typeface="+mn-ea"/>
              <a:cs typeface="+mn-cs"/>
            </a:rPr>
            <a:t> under </a:t>
          </a:r>
          <a:r>
            <a:rPr lang="da-DK" sz="1100" b="1" i="1" baseline="0">
              <a:solidFill>
                <a:schemeClr val="dk1"/>
              </a:solidFill>
              <a:effectLst/>
              <a:latin typeface="+mn-lt"/>
              <a:ea typeface="+mn-ea"/>
              <a:cs typeface="+mn-cs"/>
            </a:rPr>
            <a:t>'Weight per unit (gram)'. 				</a:t>
          </a:r>
          <a:br>
            <a:rPr lang="da-DK" sz="1100" b="1" i="1" baseline="0">
              <a:solidFill>
                <a:schemeClr val="dk1"/>
              </a:solidFill>
              <a:effectLst/>
              <a:latin typeface="+mn-lt"/>
              <a:ea typeface="+mn-ea"/>
              <a:cs typeface="+mn-cs"/>
            </a:rPr>
          </a:br>
          <a:endParaRPr lang="da-DK" sz="1100" b="1" i="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0" i="0" baseline="0">
              <a:solidFill>
                <a:schemeClr val="dk1"/>
              </a:solidFill>
              <a:effectLst/>
              <a:latin typeface="+mn-lt"/>
              <a:ea typeface="+mn-ea"/>
              <a:cs typeface="+mn-cs"/>
            </a:rPr>
            <a:t>10</a:t>
          </a:r>
          <a:r>
            <a:rPr lang="da-DK" sz="1100" i="0" baseline="0">
              <a:solidFill>
                <a:schemeClr val="dk1"/>
              </a:solidFill>
              <a:effectLst/>
              <a:latin typeface="+mn-lt"/>
              <a:ea typeface="+mn-ea"/>
              <a:cs typeface="+mn-cs"/>
            </a:rPr>
            <a:t> plastic bags with a product are gathered together in a box made of cardboard. The weight of the cardboard box is 326 gram. The box is classified as secondary packaging.</a:t>
          </a:r>
        </a:p>
        <a:p>
          <a:pPr marL="0" marR="0" lvl="0" indent="0" defTabSz="914400" eaLnBrk="1" fontAlgn="auto" latinLnBrk="0" hangingPunct="1">
            <a:lnSpc>
              <a:spcPct val="100000"/>
            </a:lnSpc>
            <a:spcBef>
              <a:spcPts val="0"/>
            </a:spcBef>
            <a:spcAft>
              <a:spcPts val="0"/>
            </a:spcAft>
            <a:buClrTx/>
            <a:buSzTx/>
            <a:buFontTx/>
            <a:buNone/>
            <a:tabLst/>
            <a:defRPr/>
          </a:pPr>
          <a:endParaRPr lang="da-DK" sz="1100" i="0" baseline="0">
            <a:solidFill>
              <a:schemeClr val="dk1"/>
            </a:solidFill>
            <a:effectLst/>
            <a:latin typeface="+mn-lt"/>
            <a:ea typeface="+mn-ea"/>
            <a:cs typeface="+mn-cs"/>
          </a:endParaRPr>
        </a:p>
        <a:p>
          <a:pPr algn="l"/>
          <a:r>
            <a:rPr lang="da-DK" sz="1100" i="0" baseline="0">
              <a:solidFill>
                <a:schemeClr val="dk1"/>
              </a:solidFill>
              <a:effectLst/>
              <a:latin typeface="+mn-lt"/>
              <a:ea typeface="+mn-ea"/>
              <a:cs typeface="+mn-cs"/>
            </a:rPr>
            <a:t>	</a:t>
          </a:r>
          <a:r>
            <a:rPr lang="da-DK" sz="1100" b="1" i="0" baseline="0">
              <a:solidFill>
                <a:schemeClr val="dk1"/>
              </a:solidFill>
              <a:effectLst/>
              <a:latin typeface="+mn-lt"/>
              <a:ea typeface="+mn-ea"/>
              <a:cs typeface="+mn-cs"/>
            </a:rPr>
            <a:t>Insert one line for the box. Choose </a:t>
          </a:r>
          <a:r>
            <a:rPr lang="da-DK" sz="1100" b="1" i="1" baseline="0">
              <a:solidFill>
                <a:schemeClr val="dk1"/>
              </a:solidFill>
              <a:effectLst/>
              <a:latin typeface="+mn-lt"/>
              <a:ea typeface="+mn-ea"/>
              <a:cs typeface="+mn-cs"/>
            </a:rPr>
            <a:t>Secondary packaging</a:t>
          </a:r>
          <a:r>
            <a:rPr lang="da-DK" sz="1100" b="1" i="0" baseline="0">
              <a:solidFill>
                <a:schemeClr val="dk1"/>
              </a:solidFill>
              <a:effectLst/>
              <a:latin typeface="+mn-lt"/>
              <a:ea typeface="+mn-ea"/>
              <a:cs typeface="+mn-cs"/>
            </a:rPr>
            <a:t> under </a:t>
          </a:r>
          <a:r>
            <a:rPr lang="da-DK" sz="1100" b="1" i="1" baseline="0">
              <a:solidFill>
                <a:schemeClr val="dk1"/>
              </a:solidFill>
              <a:effectLst/>
              <a:latin typeface="+mn-lt"/>
              <a:ea typeface="+mn-ea"/>
              <a:cs typeface="+mn-cs"/>
            </a:rPr>
            <a:t>'Packaging layer' </a:t>
          </a:r>
          <a:r>
            <a:rPr lang="da-DK" sz="1100" b="1" i="0" baseline="0">
              <a:solidFill>
                <a:schemeClr val="dk1"/>
              </a:solidFill>
              <a:effectLst/>
              <a:latin typeface="+mn-lt"/>
              <a:ea typeface="+mn-ea"/>
              <a:cs typeface="+mn-cs"/>
            </a:rPr>
            <a:t>for the box. Choose </a:t>
          </a:r>
          <a:r>
            <a:rPr lang="da-DK" sz="1100" b="1" i="1" baseline="0">
              <a:solidFill>
                <a:schemeClr val="dk1"/>
              </a:solidFill>
              <a:effectLst/>
              <a:latin typeface="+mn-lt"/>
              <a:ea typeface="+mn-ea"/>
              <a:cs typeface="+mn-cs"/>
            </a:rPr>
            <a:t>Paper and 	cardboard </a:t>
          </a:r>
          <a:r>
            <a:rPr lang="da-DK" sz="1100" b="1" i="0" baseline="0">
              <a:solidFill>
                <a:schemeClr val="dk1"/>
              </a:solidFill>
              <a:effectLst/>
              <a:latin typeface="+mn-lt"/>
              <a:ea typeface="+mn-ea"/>
              <a:cs typeface="+mn-cs"/>
            </a:rPr>
            <a:t>under </a:t>
          </a:r>
          <a:r>
            <a:rPr lang="da-DK" sz="1100" b="1" i="1" baseline="0">
              <a:solidFill>
                <a:schemeClr val="dk1"/>
              </a:solidFill>
              <a:effectLst/>
              <a:latin typeface="+mn-lt"/>
              <a:ea typeface="+mn-ea"/>
              <a:cs typeface="+mn-cs"/>
            </a:rPr>
            <a:t>'Material' </a:t>
          </a:r>
          <a:r>
            <a:rPr lang="da-DK" sz="1100" b="1" i="0" baseline="0">
              <a:solidFill>
                <a:schemeClr val="dk1"/>
              </a:solidFill>
              <a:effectLst/>
              <a:latin typeface="+mn-lt"/>
              <a:ea typeface="+mn-ea"/>
              <a:cs typeface="+mn-cs"/>
            </a:rPr>
            <a:t>for the box. Insert </a:t>
          </a:r>
          <a:r>
            <a:rPr lang="da-DK" sz="1100" b="1" i="1" baseline="0">
              <a:solidFill>
                <a:schemeClr val="dk1"/>
              </a:solidFill>
              <a:effectLst/>
              <a:latin typeface="+mn-lt"/>
              <a:ea typeface="+mn-ea"/>
              <a:cs typeface="+mn-cs"/>
            </a:rPr>
            <a:t>326</a:t>
          </a:r>
          <a:r>
            <a:rPr lang="da-DK" sz="1100" b="1" i="0" baseline="0">
              <a:solidFill>
                <a:schemeClr val="dk1"/>
              </a:solidFill>
              <a:effectLst/>
              <a:latin typeface="+mn-lt"/>
              <a:ea typeface="+mn-ea"/>
              <a:cs typeface="+mn-cs"/>
            </a:rPr>
            <a:t> under </a:t>
          </a:r>
          <a:r>
            <a:rPr lang="da-DK" sz="1100" b="1" i="1" baseline="0">
              <a:solidFill>
                <a:schemeClr val="dk1"/>
              </a:solidFill>
              <a:effectLst/>
              <a:latin typeface="+mn-lt"/>
              <a:ea typeface="+mn-ea"/>
              <a:cs typeface="+mn-cs"/>
            </a:rPr>
            <a:t>'Weight per unit (gram)' </a:t>
          </a:r>
          <a:r>
            <a:rPr lang="da-DK" sz="1100" b="1" i="0" baseline="0">
              <a:solidFill>
                <a:schemeClr val="dk1"/>
              </a:solidFill>
              <a:effectLst/>
              <a:latin typeface="+mn-lt"/>
              <a:ea typeface="+mn-ea"/>
              <a:cs typeface="+mn-cs"/>
            </a:rPr>
            <a:t>for box. Insert </a:t>
          </a:r>
          <a:r>
            <a:rPr lang="da-DK" sz="1100" b="1" i="1" baseline="0">
              <a:solidFill>
                <a:schemeClr val="dk1"/>
              </a:solidFill>
              <a:effectLst/>
              <a:latin typeface="+mn-lt"/>
              <a:ea typeface="+mn-ea"/>
              <a:cs typeface="+mn-cs"/>
            </a:rPr>
            <a:t>2</a:t>
          </a:r>
          <a:r>
            <a:rPr lang="da-DK" sz="1100" b="1" i="0" baseline="0">
              <a:solidFill>
                <a:schemeClr val="dk1"/>
              </a:solidFill>
              <a:effectLst/>
              <a:latin typeface="+mn-lt"/>
              <a:ea typeface="+mn-ea"/>
              <a:cs typeface="+mn-cs"/>
            </a:rPr>
            <a:t> under </a:t>
          </a:r>
          <a:r>
            <a:rPr lang="da-DK" sz="1100" b="1" i="1" baseline="0">
              <a:solidFill>
                <a:schemeClr val="dk1"/>
              </a:solidFill>
              <a:effectLst/>
              <a:latin typeface="+mn-lt"/>
              <a:ea typeface="+mn-ea"/>
              <a:cs typeface="+mn-cs"/>
            </a:rPr>
            <a:t>'Number 	of 	packaging units in a box' </a:t>
          </a:r>
          <a:r>
            <a:rPr lang="da-DK" sz="1100" b="1" i="0" baseline="0">
              <a:solidFill>
                <a:schemeClr val="dk1"/>
              </a:solidFill>
              <a:effectLst/>
              <a:latin typeface="+mn-lt"/>
              <a:ea typeface="+mn-ea"/>
              <a:cs typeface="+mn-cs"/>
            </a:rPr>
            <a:t>for the packaging element</a:t>
          </a:r>
          <a:r>
            <a:rPr lang="da-DK" sz="1100" b="1" i="1" baseline="0">
              <a:solidFill>
                <a:schemeClr val="dk1"/>
              </a:solidFill>
              <a:effectLst/>
              <a:latin typeface="+mn-lt"/>
              <a:ea typeface="+mn-ea"/>
              <a:cs typeface="+mn-cs"/>
            </a:rPr>
            <a:t>.</a:t>
          </a:r>
          <a:endParaRPr lang="da-DK" sz="1100" b="1" i="0" baseline="0">
            <a:solidFill>
              <a:schemeClr val="dk1"/>
            </a:solidFill>
            <a:effectLst/>
            <a:latin typeface="+mn-lt"/>
            <a:ea typeface="+mn-ea"/>
            <a:cs typeface="+mn-cs"/>
          </a:endParaRPr>
        </a:p>
        <a:p>
          <a:r>
            <a:rPr lang="da-DK" sz="1100" i="0" baseline="0">
              <a:solidFill>
                <a:schemeClr val="dk1"/>
              </a:solidFill>
              <a:effectLst/>
              <a:latin typeface="+mn-lt"/>
              <a:ea typeface="+mn-ea"/>
              <a:cs typeface="+mn-cs"/>
            </a:rPr>
            <a:t> </a:t>
          </a:r>
        </a:p>
        <a:p>
          <a:r>
            <a:rPr lang="da-DK" sz="1100" i="0" baseline="0">
              <a:solidFill>
                <a:schemeClr val="dk1"/>
              </a:solidFill>
              <a:effectLst/>
              <a:latin typeface="+mn-lt"/>
              <a:ea typeface="+mn-ea"/>
              <a:cs typeface="+mn-cs"/>
            </a:rPr>
            <a:t>In each of the 2 boxes there is a user manual of a total weight of 18 gram. </a:t>
          </a:r>
          <a:r>
            <a:rPr lang="da-DK" sz="1100" b="1" i="0" baseline="0">
              <a:solidFill>
                <a:schemeClr val="dk1"/>
              </a:solidFill>
              <a:effectLst/>
              <a:latin typeface="+mn-lt"/>
              <a:ea typeface="+mn-ea"/>
              <a:cs typeface="+mn-cs"/>
            </a:rPr>
            <a:t>	</a:t>
          </a:r>
        </a:p>
        <a:p>
          <a:endParaRPr lang="da-DK" sz="1100" b="1" i="0" baseline="0">
            <a:solidFill>
              <a:schemeClr val="dk1"/>
            </a:solidFill>
            <a:effectLst/>
            <a:latin typeface="+mn-lt"/>
            <a:ea typeface="+mn-ea"/>
            <a:cs typeface="+mn-cs"/>
          </a:endParaRPr>
        </a:p>
        <a:p>
          <a:r>
            <a:rPr lang="da-DK" sz="1100" b="1" i="0" baseline="0">
              <a:solidFill>
                <a:schemeClr val="dk1"/>
              </a:solidFill>
              <a:effectLst/>
              <a:latin typeface="+mn-lt"/>
              <a:ea typeface="+mn-ea"/>
              <a:cs typeface="+mn-cs"/>
            </a:rPr>
            <a:t> 	Choose </a:t>
          </a:r>
          <a:r>
            <a:rPr lang="da-DK" sz="1100" b="1" i="1" baseline="0">
              <a:solidFill>
                <a:schemeClr val="dk1"/>
              </a:solidFill>
              <a:effectLst/>
              <a:latin typeface="+mn-lt"/>
              <a:ea typeface="+mn-ea"/>
              <a:cs typeface="+mn-cs"/>
            </a:rPr>
            <a:t>Secondary packaging </a:t>
          </a:r>
          <a:r>
            <a:rPr lang="da-DK" sz="1100" b="1" i="0" baseline="0">
              <a:solidFill>
                <a:schemeClr val="dk1"/>
              </a:solidFill>
              <a:effectLst/>
              <a:latin typeface="+mn-lt"/>
              <a:ea typeface="+mn-ea"/>
              <a:cs typeface="+mn-cs"/>
            </a:rPr>
            <a:t>under </a:t>
          </a:r>
          <a:r>
            <a:rPr lang="da-DK" sz="1100" b="1" i="1" baseline="0">
              <a:solidFill>
                <a:schemeClr val="dk1"/>
              </a:solidFill>
              <a:effectLst/>
              <a:latin typeface="+mn-lt"/>
              <a:ea typeface="+mn-ea"/>
              <a:cs typeface="+mn-cs"/>
            </a:rPr>
            <a:t>'Packaging layer' </a:t>
          </a:r>
          <a:r>
            <a:rPr lang="da-DK" sz="1100" b="1" i="0" baseline="0">
              <a:solidFill>
                <a:schemeClr val="dk1"/>
              </a:solidFill>
              <a:effectLst/>
              <a:latin typeface="+mn-lt"/>
              <a:ea typeface="+mn-ea"/>
              <a:cs typeface="+mn-cs"/>
            </a:rPr>
            <a:t>for user manual. Insert </a:t>
          </a:r>
          <a:r>
            <a:rPr lang="da-DK" sz="1100" b="1" i="1" baseline="0">
              <a:solidFill>
                <a:schemeClr val="dk1"/>
              </a:solidFill>
              <a:effectLst/>
              <a:latin typeface="+mn-lt"/>
              <a:ea typeface="+mn-ea"/>
              <a:cs typeface="+mn-cs"/>
            </a:rPr>
            <a:t>2 </a:t>
          </a:r>
          <a:r>
            <a:rPr lang="da-DK" sz="1100" b="1" i="0" baseline="0">
              <a:solidFill>
                <a:schemeClr val="dk1"/>
              </a:solidFill>
              <a:effectLst/>
              <a:latin typeface="+mn-lt"/>
              <a:ea typeface="+mn-ea"/>
              <a:cs typeface="+mn-cs"/>
            </a:rPr>
            <a:t>under </a:t>
          </a:r>
          <a:r>
            <a:rPr lang="da-DK" sz="1100" b="1" i="1" baseline="0">
              <a:solidFill>
                <a:schemeClr val="dk1"/>
              </a:solidFill>
              <a:effectLst/>
              <a:latin typeface="+mn-lt"/>
              <a:ea typeface="+mn-ea"/>
              <a:cs typeface="+mn-cs"/>
            </a:rPr>
            <a:t>'Number of packaging units in a 	box' </a:t>
          </a:r>
          <a:r>
            <a:rPr lang="da-DK" sz="1100" b="1" i="0" baseline="0">
              <a:solidFill>
                <a:schemeClr val="dk1"/>
              </a:solidFill>
              <a:effectLst/>
              <a:latin typeface="+mn-lt"/>
              <a:ea typeface="+mn-ea"/>
              <a:cs typeface="+mn-cs"/>
            </a:rPr>
            <a:t>for the packaging element</a:t>
          </a:r>
          <a:r>
            <a:rPr lang="da-DK" sz="1100" b="1" i="1" baseline="0">
              <a:solidFill>
                <a:schemeClr val="dk1"/>
              </a:solidFill>
              <a:effectLst/>
              <a:latin typeface="+mn-lt"/>
              <a:ea typeface="+mn-ea"/>
              <a:cs typeface="+mn-cs"/>
            </a:rPr>
            <a:t>. </a:t>
          </a:r>
          <a:r>
            <a:rPr lang="da-DK" sz="1100" b="1" i="0" baseline="0">
              <a:solidFill>
                <a:schemeClr val="dk1"/>
              </a:solidFill>
              <a:effectLst/>
              <a:latin typeface="+mn-lt"/>
              <a:ea typeface="+mn-ea"/>
              <a:cs typeface="+mn-cs"/>
            </a:rPr>
            <a:t>Insert </a:t>
          </a:r>
          <a:r>
            <a:rPr lang="da-DK" sz="1100" b="1" i="1" baseline="0">
              <a:solidFill>
                <a:schemeClr val="dk1"/>
              </a:solidFill>
              <a:effectLst/>
              <a:latin typeface="+mn-lt"/>
              <a:ea typeface="+mn-ea"/>
              <a:cs typeface="+mn-cs"/>
            </a:rPr>
            <a:t>18</a:t>
          </a:r>
          <a:r>
            <a:rPr lang="da-DK" sz="1100" b="1" i="0" baseline="0">
              <a:solidFill>
                <a:schemeClr val="dk1"/>
              </a:solidFill>
              <a:effectLst/>
              <a:latin typeface="+mn-lt"/>
              <a:ea typeface="+mn-ea"/>
              <a:cs typeface="+mn-cs"/>
            </a:rPr>
            <a:t> under </a:t>
          </a:r>
          <a:r>
            <a:rPr lang="da-DK" sz="1100" b="1" i="1" baseline="0">
              <a:solidFill>
                <a:schemeClr val="dk1"/>
              </a:solidFill>
              <a:effectLst/>
              <a:latin typeface="+mn-lt"/>
              <a:ea typeface="+mn-ea"/>
              <a:cs typeface="+mn-cs"/>
            </a:rPr>
            <a:t>'Weight per unit (gram)' </a:t>
          </a:r>
          <a:r>
            <a:rPr lang="da-DK" sz="1100" b="1" i="0" baseline="0">
              <a:solidFill>
                <a:schemeClr val="dk1"/>
              </a:solidFill>
              <a:effectLst/>
              <a:latin typeface="+mn-lt"/>
              <a:ea typeface="+mn-ea"/>
              <a:cs typeface="+mn-cs"/>
            </a:rPr>
            <a:t>for user manual. </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0" i="0" baseline="0">
            <a:solidFill>
              <a:schemeClr val="dk1"/>
            </a:solidFill>
            <a:effectLst/>
            <a:latin typeface="+mn-lt"/>
            <a:ea typeface="+mn-ea"/>
            <a:cs typeface="+mn-cs"/>
          </a:endParaRPr>
        </a:p>
        <a:p>
          <a:r>
            <a:rPr lang="da-DK" sz="1100" b="0" i="0" baseline="0">
              <a:solidFill>
                <a:schemeClr val="dk1"/>
              </a:solidFill>
              <a:effectLst/>
              <a:latin typeface="+mn-lt"/>
              <a:ea typeface="+mn-ea"/>
              <a:cs typeface="+mn-cs"/>
            </a:rPr>
            <a:t>2 boxes are gathered together in big transport boxes for transportation purpose. The transport boxes is produced from </a:t>
          </a:r>
          <a:r>
            <a:rPr lang="da-DK" sz="1100" i="0" baseline="0">
              <a:solidFill>
                <a:schemeClr val="dk1"/>
              </a:solidFill>
              <a:effectLst/>
              <a:latin typeface="+mn-lt"/>
              <a:ea typeface="+mn-ea"/>
              <a:cs typeface="+mn-cs"/>
            </a:rPr>
            <a:t>recycled cellulose based </a:t>
          </a:r>
          <a:endParaRPr lang="da-DK">
            <a:effectLst/>
          </a:endParaRPr>
        </a:p>
        <a:p>
          <a:r>
            <a:rPr lang="da-DK" sz="1100" i="0" baseline="0">
              <a:solidFill>
                <a:schemeClr val="dk1"/>
              </a:solidFill>
              <a:effectLst/>
              <a:latin typeface="+mn-lt"/>
              <a:ea typeface="+mn-ea"/>
              <a:cs typeface="+mn-cs"/>
            </a:rPr>
            <a:t>material. The weight of each transport box is 400 gram.</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baseline="0">
              <a:solidFill>
                <a:schemeClr val="dk1"/>
              </a:solidFill>
              <a:effectLst/>
              <a:latin typeface="+mn-lt"/>
              <a:ea typeface="+mn-ea"/>
              <a:cs typeface="+mn-cs"/>
            </a:rPr>
            <a:t>	</a:t>
          </a:r>
          <a:r>
            <a:rPr lang="da-DK" sz="1100" b="1" i="0" baseline="0">
              <a:solidFill>
                <a:schemeClr val="dk1"/>
              </a:solidFill>
              <a:effectLst/>
              <a:latin typeface="+mn-lt"/>
              <a:ea typeface="+mn-ea"/>
              <a:cs typeface="+mn-cs"/>
            </a:rPr>
            <a:t>Choose </a:t>
          </a:r>
          <a:r>
            <a:rPr lang="da-DK" sz="1100" b="1" i="1" baseline="0">
              <a:solidFill>
                <a:schemeClr val="dk1"/>
              </a:solidFill>
              <a:effectLst/>
              <a:latin typeface="+mn-lt"/>
              <a:ea typeface="+mn-ea"/>
              <a:cs typeface="+mn-cs"/>
            </a:rPr>
            <a:t>Tertiary packaging </a:t>
          </a:r>
          <a:r>
            <a:rPr lang="da-DK" sz="1100" b="1" i="0" baseline="0">
              <a:solidFill>
                <a:schemeClr val="dk1"/>
              </a:solidFill>
              <a:effectLst/>
              <a:latin typeface="+mn-lt"/>
              <a:ea typeface="+mn-ea"/>
              <a:cs typeface="+mn-cs"/>
            </a:rPr>
            <a:t>under </a:t>
          </a:r>
          <a:r>
            <a:rPr lang="da-DK" sz="1100" b="1" i="1" baseline="0">
              <a:solidFill>
                <a:schemeClr val="dk1"/>
              </a:solidFill>
              <a:effectLst/>
              <a:latin typeface="+mn-lt"/>
              <a:ea typeface="+mn-ea"/>
              <a:cs typeface="+mn-cs"/>
            </a:rPr>
            <a:t>'Packaging layer'</a:t>
          </a:r>
          <a:r>
            <a:rPr lang="da-DK" sz="1100" b="1" i="0" baseline="0">
              <a:solidFill>
                <a:schemeClr val="dk1"/>
              </a:solidFill>
              <a:effectLst/>
              <a:latin typeface="+mn-lt"/>
              <a:ea typeface="+mn-ea"/>
              <a:cs typeface="+mn-cs"/>
            </a:rPr>
            <a:t>, </a:t>
          </a:r>
          <a:r>
            <a:rPr lang="da-DK" sz="1100" b="1" i="1" baseline="0">
              <a:solidFill>
                <a:schemeClr val="dk1"/>
              </a:solidFill>
              <a:effectLst/>
              <a:latin typeface="+mn-lt"/>
              <a:ea typeface="+mn-ea"/>
              <a:cs typeface="+mn-cs"/>
            </a:rPr>
            <a:t>Paper and cardboard </a:t>
          </a:r>
          <a:r>
            <a:rPr lang="da-DK" sz="1100" b="1" i="0" baseline="0">
              <a:solidFill>
                <a:schemeClr val="dk1"/>
              </a:solidFill>
              <a:effectLst/>
              <a:latin typeface="+mn-lt"/>
              <a:ea typeface="+mn-ea"/>
              <a:cs typeface="+mn-cs"/>
            </a:rPr>
            <a:t>and </a:t>
          </a:r>
          <a:br>
            <a:rPr lang="da-DK" sz="1100" b="1" i="0" baseline="0">
              <a:solidFill>
                <a:schemeClr val="dk1"/>
              </a:solidFill>
              <a:effectLst/>
              <a:latin typeface="+mn-lt"/>
              <a:ea typeface="+mn-ea"/>
              <a:cs typeface="+mn-cs"/>
            </a:rPr>
          </a:br>
          <a:r>
            <a:rPr lang="da-DK" sz="1100" b="1" i="0" baseline="0">
              <a:solidFill>
                <a:schemeClr val="dk1"/>
              </a:solidFill>
              <a:effectLst/>
              <a:latin typeface="+mn-lt"/>
              <a:ea typeface="+mn-ea"/>
              <a:cs typeface="+mn-cs"/>
            </a:rPr>
            <a:t>	insert </a:t>
          </a:r>
          <a:r>
            <a:rPr lang="da-DK" sz="1100" b="1" i="1" baseline="0">
              <a:solidFill>
                <a:schemeClr val="dk1"/>
              </a:solidFill>
              <a:effectLst/>
              <a:latin typeface="+mn-lt"/>
              <a:ea typeface="+mn-ea"/>
              <a:cs typeface="+mn-cs"/>
            </a:rPr>
            <a:t>1</a:t>
          </a:r>
          <a:r>
            <a:rPr lang="da-DK" sz="1100" b="1" i="0" baseline="0">
              <a:solidFill>
                <a:schemeClr val="dk1"/>
              </a:solidFill>
              <a:effectLst/>
              <a:latin typeface="+mn-lt"/>
              <a:ea typeface="+mn-ea"/>
              <a:cs typeface="+mn-cs"/>
            </a:rPr>
            <a:t> under </a:t>
          </a:r>
          <a:r>
            <a:rPr lang="da-DK" sz="1100" b="1" i="1" baseline="0">
              <a:solidFill>
                <a:schemeClr val="dk1"/>
              </a:solidFill>
              <a:effectLst/>
              <a:latin typeface="+mn-lt"/>
              <a:ea typeface="+mn-ea"/>
              <a:cs typeface="+mn-cs"/>
            </a:rPr>
            <a:t>'Number of packaging units in a box'</a:t>
          </a:r>
          <a:r>
            <a:rPr lang="da-DK" sz="1100" b="1" i="0" baseline="0">
              <a:solidFill>
                <a:schemeClr val="dk1"/>
              </a:solidFill>
              <a:effectLst/>
              <a:latin typeface="+mn-lt"/>
              <a:ea typeface="+mn-ea"/>
              <a:cs typeface="+mn-cs"/>
            </a:rPr>
            <a:t>, and 400 under </a:t>
          </a:r>
          <a:r>
            <a:rPr lang="da-DK" sz="1100" b="1" i="1" baseline="0">
              <a:solidFill>
                <a:schemeClr val="dk1"/>
              </a:solidFill>
              <a:effectLst/>
              <a:latin typeface="+mn-lt"/>
              <a:ea typeface="+mn-ea"/>
              <a:cs typeface="+mn-cs"/>
            </a:rPr>
            <a:t>'Weight per unit (gram)'.</a:t>
          </a:r>
          <a:endParaRPr lang="da-DK" b="0" i="0">
            <a:effectLst/>
          </a:endParaRPr>
        </a:p>
        <a:p>
          <a:endParaRPr lang="da-DK" sz="1100" b="1" i="1" baseline="0">
            <a:solidFill>
              <a:schemeClr val="dk1"/>
            </a:solidFill>
            <a:effectLst/>
            <a:latin typeface="+mn-lt"/>
            <a:ea typeface="+mn-ea"/>
            <a:cs typeface="+mn-cs"/>
          </a:endParaRPr>
        </a:p>
        <a:p>
          <a:r>
            <a:rPr lang="da-DK" sz="1100" b="1" i="0" baseline="0">
              <a:solidFill>
                <a:schemeClr val="dk1"/>
              </a:solidFill>
              <a:effectLst/>
              <a:latin typeface="+mn-lt"/>
              <a:ea typeface="+mn-ea"/>
              <a:cs typeface="+mn-cs"/>
            </a:rPr>
            <a:t>For all the packaging elements </a:t>
          </a:r>
          <a:r>
            <a:rPr lang="da-DK" sz="1100" b="1" i="1" baseline="0">
              <a:solidFill>
                <a:schemeClr val="dk1"/>
              </a:solidFill>
              <a:effectLst/>
              <a:latin typeface="+mn-lt"/>
              <a:ea typeface="+mn-ea"/>
              <a:cs typeface="+mn-cs"/>
            </a:rPr>
            <a:t>'Packaging element description'</a:t>
          </a:r>
          <a:r>
            <a:rPr lang="da-DK" sz="1100" b="1" i="0" baseline="0">
              <a:solidFill>
                <a:schemeClr val="dk1"/>
              </a:solidFill>
              <a:effectLst/>
              <a:latin typeface="+mn-lt"/>
              <a:ea typeface="+mn-ea"/>
              <a:cs typeface="+mn-cs"/>
            </a:rPr>
            <a:t> is filled out. </a:t>
          </a:r>
          <a:r>
            <a:rPr lang="da-DK" sz="1100" i="0" baseline="0">
              <a:solidFill>
                <a:schemeClr val="dk1"/>
              </a:solidFill>
              <a:effectLst/>
              <a:latin typeface="+mn-lt"/>
              <a:ea typeface="+mn-ea"/>
              <a:cs typeface="+mn-cs"/>
            </a:rPr>
            <a:t>This information is used to describe the different packaging elements.</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br>
            <a:rPr lang="da-DK" sz="1100" i="1" baseline="0">
              <a:solidFill>
                <a:schemeClr val="dk1"/>
              </a:solidFill>
              <a:effectLst/>
              <a:latin typeface="+mn-lt"/>
              <a:ea typeface="+mn-ea"/>
              <a:cs typeface="+mn-cs"/>
            </a:rPr>
          </a:br>
          <a:r>
            <a:rPr lang="da-DK" sz="1100" i="1" baseline="0">
              <a:solidFill>
                <a:schemeClr val="dk1"/>
              </a:solidFill>
              <a:effectLst/>
              <a:latin typeface="+mn-lt"/>
              <a:ea typeface="+mn-ea"/>
              <a:cs typeface="+mn-cs"/>
            </a:rPr>
            <a:t>Figure: Example - Scoring model.</a:t>
          </a:r>
        </a:p>
        <a:p>
          <a:pPr marL="0" marR="0" lvl="0" indent="0" defTabSz="914400" eaLnBrk="1" fontAlgn="auto" latinLnBrk="0" hangingPunct="1">
            <a:lnSpc>
              <a:spcPct val="100000"/>
            </a:lnSpc>
            <a:spcBef>
              <a:spcPts val="0"/>
            </a:spcBef>
            <a:spcAft>
              <a:spcPts val="0"/>
            </a:spcAft>
            <a:buClrTx/>
            <a:buSzTx/>
            <a:buFontTx/>
            <a:buNone/>
            <a:tabLst/>
            <a:defRPr/>
          </a:pPr>
          <a:endParaRPr lang="da-DK" sz="1100" i="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i="1" baseline="0">
              <a:solidFill>
                <a:schemeClr val="dk1"/>
              </a:solidFill>
              <a:effectLst/>
              <a:latin typeface="+mn-lt"/>
              <a:ea typeface="+mn-ea"/>
              <a:cs typeface="+mn-cs"/>
            </a:rPr>
            <a:t> </a:t>
          </a:r>
          <a:endParaRPr lang="da-DK" sz="1100" b="1">
            <a:solidFill>
              <a:schemeClr val="dk1"/>
            </a:solidFill>
            <a:effectLst/>
            <a:latin typeface="+mn-lt"/>
            <a:ea typeface="+mn-ea"/>
            <a:cs typeface="+mn-cs"/>
          </a:endParaRPr>
        </a:p>
      </xdr:txBody>
    </xdr:sp>
    <xdr:clientData/>
  </xdr:twoCellAnchor>
  <xdr:twoCellAnchor editAs="oneCell">
    <xdr:from>
      <xdr:col>12</xdr:col>
      <xdr:colOff>1089660</xdr:colOff>
      <xdr:row>3</xdr:row>
      <xdr:rowOff>91440</xdr:rowOff>
    </xdr:from>
    <xdr:to>
      <xdr:col>12</xdr:col>
      <xdr:colOff>3291840</xdr:colOff>
      <xdr:row>5</xdr:row>
      <xdr:rowOff>248859</xdr:rowOff>
    </xdr:to>
    <xdr:pic>
      <xdr:nvPicPr>
        <xdr:cNvPr id="945" name="Billede 15">
          <a:extLst>
            <a:ext uri="{FF2B5EF4-FFF2-40B4-BE49-F238E27FC236}">
              <a16:creationId xmlns:a16="http://schemas.microsoft.com/office/drawing/2014/main" id="{C034B83F-D53E-0EF7-A7BC-23B26033941C}"/>
            </a:ext>
          </a:extLst>
        </xdr:cNvPr>
        <xdr:cNvPicPr>
          <a:picLocks noChangeAspect="1"/>
        </xdr:cNvPicPr>
      </xdr:nvPicPr>
      <xdr:blipFill>
        <a:blip xmlns:r="http://schemas.openxmlformats.org/officeDocument/2006/relationships" r:embed="rId2"/>
        <a:stretch>
          <a:fillRect/>
        </a:stretch>
      </xdr:blipFill>
      <xdr:spPr>
        <a:xfrm>
          <a:off x="13434060" y="845820"/>
          <a:ext cx="2202180" cy="919419"/>
        </a:xfrm>
        <a:prstGeom prst="rect">
          <a:avLst/>
        </a:prstGeom>
      </xdr:spPr>
    </xdr:pic>
    <xdr:clientData/>
  </xdr:twoCellAnchor>
  <xdr:twoCellAnchor editAs="oneCell">
    <xdr:from>
      <xdr:col>12</xdr:col>
      <xdr:colOff>1230838</xdr:colOff>
      <xdr:row>11</xdr:row>
      <xdr:rowOff>15240</xdr:rowOff>
    </xdr:from>
    <xdr:to>
      <xdr:col>12</xdr:col>
      <xdr:colOff>3159620</xdr:colOff>
      <xdr:row>14</xdr:row>
      <xdr:rowOff>341657</xdr:rowOff>
    </xdr:to>
    <xdr:pic>
      <xdr:nvPicPr>
        <xdr:cNvPr id="946" name="Billede 1007">
          <a:extLst>
            <a:ext uri="{FF2B5EF4-FFF2-40B4-BE49-F238E27FC236}">
              <a16:creationId xmlns:a16="http://schemas.microsoft.com/office/drawing/2014/main" id="{78E82230-3788-BCE3-7FDE-17D23C96253C}"/>
            </a:ext>
          </a:extLst>
        </xdr:cNvPr>
        <xdr:cNvPicPr>
          <a:picLocks noChangeAspect="1"/>
        </xdr:cNvPicPr>
      </xdr:nvPicPr>
      <xdr:blipFill>
        <a:blip xmlns:r="http://schemas.openxmlformats.org/officeDocument/2006/relationships" r:embed="rId3"/>
        <a:stretch>
          <a:fillRect/>
        </a:stretch>
      </xdr:blipFill>
      <xdr:spPr>
        <a:xfrm>
          <a:off x="13575238" y="3817620"/>
          <a:ext cx="1928782" cy="1469417"/>
        </a:xfrm>
        <a:prstGeom prst="rect">
          <a:avLst/>
        </a:prstGeom>
      </xdr:spPr>
    </xdr:pic>
    <xdr:clientData/>
  </xdr:twoCellAnchor>
  <xdr:twoCellAnchor editAs="oneCell">
    <xdr:from>
      <xdr:col>12</xdr:col>
      <xdr:colOff>76201</xdr:colOff>
      <xdr:row>6</xdr:row>
      <xdr:rowOff>320040</xdr:rowOff>
    </xdr:from>
    <xdr:to>
      <xdr:col>12</xdr:col>
      <xdr:colOff>4331323</xdr:colOff>
      <xdr:row>9</xdr:row>
      <xdr:rowOff>358139</xdr:rowOff>
    </xdr:to>
    <xdr:pic>
      <xdr:nvPicPr>
        <xdr:cNvPr id="944" name="Billede 1128">
          <a:extLst>
            <a:ext uri="{FF2B5EF4-FFF2-40B4-BE49-F238E27FC236}">
              <a16:creationId xmlns:a16="http://schemas.microsoft.com/office/drawing/2014/main" id="{DAB9F61F-575E-094C-3DD9-B6F7EE9543F4}"/>
            </a:ext>
          </a:extLst>
        </xdr:cNvPr>
        <xdr:cNvPicPr>
          <a:picLocks noChangeAspect="1"/>
        </xdr:cNvPicPr>
      </xdr:nvPicPr>
      <xdr:blipFill>
        <a:blip xmlns:r="http://schemas.openxmlformats.org/officeDocument/2006/relationships" r:embed="rId4"/>
        <a:stretch>
          <a:fillRect/>
        </a:stretch>
      </xdr:blipFill>
      <xdr:spPr>
        <a:xfrm>
          <a:off x="12420601" y="2217420"/>
          <a:ext cx="4255122" cy="1181099"/>
        </a:xfrm>
        <a:prstGeom prst="rect">
          <a:avLst/>
        </a:prstGeom>
      </xdr:spPr>
    </xdr:pic>
    <xdr:clientData/>
  </xdr:twoCellAnchor>
  <xdr:twoCellAnchor editAs="oneCell">
    <xdr:from>
      <xdr:col>1</xdr:col>
      <xdr:colOff>91441</xdr:colOff>
      <xdr:row>17</xdr:row>
      <xdr:rowOff>76202</xdr:rowOff>
    </xdr:from>
    <xdr:to>
      <xdr:col>10</xdr:col>
      <xdr:colOff>2225041</xdr:colOff>
      <xdr:row>32</xdr:row>
      <xdr:rowOff>624444</xdr:rowOff>
    </xdr:to>
    <xdr:pic>
      <xdr:nvPicPr>
        <xdr:cNvPr id="911" name="Billede 910">
          <a:extLst>
            <a:ext uri="{FF2B5EF4-FFF2-40B4-BE49-F238E27FC236}">
              <a16:creationId xmlns:a16="http://schemas.microsoft.com/office/drawing/2014/main" id="{B278F241-3013-54C6-F084-8FA5C5D156E5}"/>
            </a:ext>
          </a:extLst>
        </xdr:cNvPr>
        <xdr:cNvPicPr>
          <a:picLocks noChangeAspect="1"/>
        </xdr:cNvPicPr>
      </xdr:nvPicPr>
      <xdr:blipFill rotWithShape="1">
        <a:blip xmlns:r="http://schemas.openxmlformats.org/officeDocument/2006/relationships" r:embed="rId5"/>
        <a:srcRect r="23000"/>
        <a:stretch>
          <a:fillRect/>
        </a:stretch>
      </xdr:blipFill>
      <xdr:spPr>
        <a:xfrm>
          <a:off x="381001" y="5753102"/>
          <a:ext cx="10370820" cy="33524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C4F8C6-E389-4FB4-A477-0AC06EB54E79}" name="tblCO2faktor" displayName="tblCO2faktor" ref="D2:BF76" totalsRowShown="0" dataDxfId="57" dataCellStyle="Normal_Ark3">
  <autoFilter ref="D2:BF76" xr:uid="{27C4F8C6-E389-4FB4-A477-0AC06EB54E79}"/>
  <tableColumns count="55">
    <tableColumn id="2" xr3:uid="{06002388-46C6-4C24-995D-773843A531FA}" name="Vælg her" dataDxfId="56" dataCellStyle="Normal_Ark3"/>
    <tableColumn id="57" xr3:uid="{B09E8351-BA6E-45FC-805B-F3FFB9CE9AF6}" name="Iland" dataDxfId="55" dataCellStyle="Normal_Ark3"/>
    <tableColumn id="58" xr3:uid="{21F4F6DE-D2BC-4B95-BF8A-7441DE6764B6}" name="Mellemland" dataDxfId="54" dataCellStyle="Normal_Ark3"/>
    <tableColumn id="59" xr3:uid="{BB078CD6-027E-46A7-86CA-7E2278F30CF5}" name="Uland" dataDxfId="53" dataCellStyle="Normal_Ark3"/>
    <tableColumn id="3" xr3:uid="{7AAF4BFC-9FE1-4FEA-AAFA-FE7DB5D0D33F}" name="Østrig" dataDxfId="52" dataCellStyle="Normal_Ark3"/>
    <tableColumn id="4" xr3:uid="{AD552685-7954-4CCD-9C0D-A0942F474BD1}" name="Australien" dataDxfId="51" dataCellStyle="Normal_Ark3"/>
    <tableColumn id="5" xr3:uid="{E97AB5B8-3E02-4585-85B6-E7A5F03747BA}" name="Belgien" dataDxfId="50" dataCellStyle="Normal_Ark3"/>
    <tableColumn id="6" xr3:uid="{196D99F5-9FAC-4AB6-98A5-8063A885A394}" name="Bulgarien" dataDxfId="49" dataCellStyle="Normal_Ark3"/>
    <tableColumn id="7" xr3:uid="{DDCA66EC-2C75-4FF3-BF50-07C2D781214C}" name="Brasilien" dataDxfId="48" dataCellStyle="Normal_Ark3"/>
    <tableColumn id="8" xr3:uid="{C72FED01-CDAA-49C0-AF04-D33115534727}" name="Canada" dataDxfId="47" dataCellStyle="Normal_Ark3"/>
    <tableColumn id="9" xr3:uid="{5CAA4FB4-CB17-48A6-A8AF-0898E2F02610}" name="Schweiz" dataDxfId="46" dataCellStyle="Normal_Ark3"/>
    <tableColumn id="10" xr3:uid="{0FBDD266-32A9-43BD-880B-A372E6ACD12F}" name="Country Mix" dataDxfId="45" dataCellStyle="Normal_Ark3"/>
    <tableColumn id="11" xr3:uid="{5E06159B-1452-4A26-AAB8-A1133DC0C057}" name="Cypern" dataDxfId="44" dataCellStyle="Normal_Ark3"/>
    <tableColumn id="12" xr3:uid="{B92B802A-D1DA-4CB0-A249-9195AD8FE505}" name="Tjekkiet" dataDxfId="43" dataCellStyle="Normal_Ark3"/>
    <tableColumn id="13" xr3:uid="{65866622-4B32-4BC7-917E-7BD4A3E8E3EC}" name="Tyskland" dataDxfId="42" dataCellStyle="Normal_Ark3"/>
    <tableColumn id="14" xr3:uid="{0C65E170-B283-4FE4-A1BD-5966A76254E1}" name="Danmark" dataDxfId="41" dataCellStyle="Normal_Ark3"/>
    <tableColumn id="15" xr3:uid="{37D1C16F-EF89-44A2-B42D-42695A3A9F23}" name="Estland" dataDxfId="40" dataCellStyle="Normal_Ark3"/>
    <tableColumn id="16" xr3:uid="{F0EB78B0-8EE2-4A26-BB93-02A8CB2019FB}" name="Spanien" dataDxfId="39" dataCellStyle="Normal_Ark3"/>
    <tableColumn id="17" xr3:uid="{65D118B4-09AB-4019-A3CA-AA29291E5230}" name="Finland" dataDxfId="38" dataCellStyle="Normal_Ark3"/>
    <tableColumn id="18" xr3:uid="{A5A992BB-9763-4D6B-B3B2-859FC3CA5255}" name="Frankrig" dataDxfId="37" dataCellStyle="Normal_Ark3"/>
    <tableColumn id="19" xr3:uid="{3E2EA956-1C6B-4D58-B79D-F09BABD9C082}" name="Det Forenede Kongerige" dataDxfId="36" dataCellStyle="Normal_Ark3"/>
    <tableColumn id="20" xr3:uid="{9D1AAF45-E29E-48C0-865B-240D49E4597B}" name="Grækenland" dataDxfId="35" dataCellStyle="Normal_Ark3"/>
    <tableColumn id="21" xr3:uid="{3D265465-1446-413C-857D-0CBB739F1277}" name="Kroatien" dataDxfId="34" dataCellStyle="Normal_Ark3"/>
    <tableColumn id="22" xr3:uid="{0EB91873-6B99-40CB-BD9F-4EAAA594F374}" name="Ungarn" dataDxfId="33" dataCellStyle="Normal_Ark3"/>
    <tableColumn id="23" xr3:uid="{5E354335-D1E4-44B3-A116-3A6EBCC79704}" name="Indonesien" dataDxfId="32" dataCellStyle="Normal_Ark3"/>
    <tableColumn id="24" xr3:uid="{D1DA7544-4B57-4910-AB3E-127AA33F7862}" name="Irland" dataDxfId="31" dataCellStyle="Normal_Ark3"/>
    <tableColumn id="25" xr3:uid="{907E3541-1BBA-4E8B-9461-6BB423088468}" name="Indien" dataDxfId="30" dataCellStyle="Normal_Ark3"/>
    <tableColumn id="26" xr3:uid="{93BE36A6-A52A-4CE6-9814-7760B43D4964}" name="Italien" dataDxfId="29" dataCellStyle="Normal_Ark3"/>
    <tableColumn id="27" xr3:uid="{096D3339-E896-4568-83FA-F972CB67C762}" name="Japan" dataDxfId="28" dataCellStyle="Normal_Ark3"/>
    <tableColumn id="28" xr3:uid="{347EBF20-DB9D-466B-A27A-A21C4FDEAAF9}" name="Sydkorea" dataDxfId="27" dataCellStyle="Normal_Ark3"/>
    <tableColumn id="29" xr3:uid="{674F92F6-D075-465A-9578-73A3ABD7F870}" name="Litauen" dataDxfId="26" dataCellStyle="Normal_Ark3"/>
    <tableColumn id="30" xr3:uid="{33091810-BB25-4D4F-92DE-5CE1FD659645}" name="Luxembourg" dataDxfId="25" dataCellStyle="Normal_Ark3"/>
    <tableColumn id="31" xr3:uid="{E21902F3-B216-4523-8D16-21F2FD55EF0F}" name="Letland" dataDxfId="24" dataCellStyle="Normal_Ark3"/>
    <tableColumn id="32" xr3:uid="{9B564FF8-057F-4AFF-9676-6DDDBC410546}" name="Malta" dataDxfId="23" dataCellStyle="Normal_Ark3"/>
    <tableColumn id="33" xr3:uid="{C629CBAC-7C82-4489-B12C-DD5969958329}" name="Mexico" dataDxfId="22" dataCellStyle="Normal_Ark3"/>
    <tableColumn id="34" xr3:uid="{8E95988A-9A4F-433B-BB9A-51526601D9E9}" name="Nederlandene" dataDxfId="21" dataCellStyle="Normal_Ark3"/>
    <tableColumn id="35" xr3:uid="{8170E22B-EC04-4FF4-9E2C-2C56EB645DCB}" name="Norge" dataDxfId="20" dataCellStyle="Normal_Ark3"/>
    <tableColumn id="36" xr3:uid="{78F72B4C-4B4F-489B-8755-317C7D7C61BA}" name="Polen" dataDxfId="19" dataCellStyle="Normal_Ark3"/>
    <tableColumn id="37" xr3:uid="{C218EFC7-4FD4-4EDE-8490-8F989A48CC6F}" name="Portugal" dataDxfId="18" dataCellStyle="Normal_Ark3"/>
    <tableColumn id="38" xr3:uid="{4443F33B-7C05-4739-AB96-D65B3C6823B5}" name="Romænien" dataDxfId="17" dataCellStyle="Normal_Ark3"/>
    <tableColumn id="39" xr3:uid="{EBE3F912-146B-4EC0-880F-7117D667BDEC}" name="Rusland" dataDxfId="16" dataCellStyle="Normal_Ark3"/>
    <tableColumn id="40" xr3:uid="{886E470D-5EDD-4E90-92B3-56F70CBB3442}" name="Sverige" dataDxfId="15" dataCellStyle="Normal_Ark3"/>
    <tableColumn id="41" xr3:uid="{EAF6C9E7-7B83-4908-A57B-D842334D1B8A}" name="Slovenien" dataDxfId="14" dataCellStyle="Normal_Ark3"/>
    <tableColumn id="42" xr3:uid="{E36D921D-A7EA-4ABD-BB34-6A3F2FC2E682}" name="Slovakiet" dataDxfId="13" dataCellStyle="Normal_Ark3"/>
    <tableColumn id="43" xr3:uid="{8F3831E1-098B-4121-B093-C961E0AC1084}" name="Tyrkiet" dataDxfId="12" dataCellStyle="Normal_Ark3"/>
    <tableColumn id="44" xr3:uid="{02E5584D-1414-4D66-B433-80BCA6A23E5B}" name="Amerikas Forenede Stater" dataDxfId="11" dataCellStyle="Normal_Ark3"/>
    <tableColumn id="45" xr3:uid="{70B59187-008F-48D8-8C44-7F41B2D7D0FA}" name="Rest of world Asia" dataDxfId="10" dataCellStyle="Normal_Ark3"/>
    <tableColumn id="46" xr3:uid="{603A4DF5-1DAA-448F-9BE6-DBE1845F7247}" name="Rest of world Europe" dataDxfId="9" dataCellStyle="Normal_Ark3"/>
    <tableColumn id="47" xr3:uid="{141FA9DB-F1DF-4210-AAB0-E2588FB745C1}" name="Rest of world Afrika" dataDxfId="8" dataCellStyle="Normal_Ark3"/>
    <tableColumn id="48" xr3:uid="{9B8A9981-7EDA-486C-9F69-08E7B661EA39}" name="Rest of world America" dataDxfId="7" dataCellStyle="Normal_Ark3"/>
    <tableColumn id="49" xr3:uid="{73F8F3CE-A36C-4EB2-9146-910FF91D3C6E}" name="Rest of world Middleast" dataDxfId="6" dataCellStyle="Normal_Ark3"/>
    <tableColumn id="50" xr3:uid="{FCCC6DCA-88E1-40F4-B2CB-B2CD9BCD6589}" name="Sydafrika" dataDxfId="5" dataCellStyle="Normal_Ark3"/>
    <tableColumn id="61" xr3:uid="{3A2F0A35-9D2D-4DD2-B8CA-83FF4B286BD4}" name="Ved ikke" dataDxfId="4" dataCellStyle="Normal_Ark3">
      <calculatedColumnFormula>LARGE(H3:BC3,1)</calculatedColumnFormula>
    </tableColumn>
    <tableColumn id="53" xr3:uid="{92F10237-4DD3-44FC-A495-5916E2CFD549}" name="Markedsmix" dataDxfId="3" dataCellStyle="Normal_Ark3"/>
    <tableColumn id="54" xr3:uid="{948233D5-E3C1-4808-9493-6A26D1421A17}" name="Kilde" dataDxfId="2" dataCellStyle="Normal_Ark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A0CF08-EB32-4400-9CD8-7DED17486B14}" name="tblBortskaffelse" displayName="tblBortskaffelse" ref="D82:G95" totalsRowShown="0">
  <autoFilter ref="D82:G95" xr:uid="{80A0CF08-EB32-4400-9CD8-7DED17486B14}"/>
  <tableColumns count="4">
    <tableColumn id="1" xr3:uid="{32453704-ED1B-44D1-A9AD-BB0751EAF36C}" name="Materiale"/>
    <tableColumn id="2" xr3:uid="{8BEAF95D-C4F8-4F14-B1B6-5B6A5E210FB5}" name="Forbrænding" dataDxfId="1"/>
    <tableColumn id="3" xr3:uid="{4852E450-B6B9-414F-AF7C-FA013679A538}" name="Genanvendelse" dataDxfId="0"/>
    <tableColumn id="4" xr3:uid="{EDF3292B-2217-49A8-BDF2-AAEB013930A9}" name="Klinisk risikoaffald"/>
  </tableColumns>
  <tableStyleInfo name="TableStyleMedium2" showFirstColumn="0" showLastColumn="0" showRowStripes="1" showColumnStripes="0"/>
</table>
</file>

<file path=xl/theme/theme1.xml><?xml version="1.0" encoding="utf-8"?>
<a:theme xmlns:a="http://schemas.openxmlformats.org/drawingml/2006/main" name="COWI 2015">
  <a:themeElements>
    <a:clrScheme name="COWI 2015">
      <a:dk1>
        <a:srgbClr val="000000"/>
      </a:dk1>
      <a:lt1>
        <a:srgbClr val="FFFFFF"/>
      </a:lt1>
      <a:dk2>
        <a:srgbClr val="58595B"/>
      </a:dk2>
      <a:lt2>
        <a:srgbClr val="D0C7BD"/>
      </a:lt2>
      <a:accent1>
        <a:srgbClr val="435A69"/>
      </a:accent1>
      <a:accent2>
        <a:srgbClr val="9DB8AF"/>
      </a:accent2>
      <a:accent3>
        <a:srgbClr val="F04E23"/>
      </a:accent3>
      <a:accent4>
        <a:srgbClr val="B3D455"/>
      </a:accent4>
      <a:accent5>
        <a:srgbClr val="009CDE"/>
      </a:accent5>
      <a:accent6>
        <a:srgbClr val="FBDB65"/>
      </a:accent6>
      <a:hlink>
        <a:srgbClr val="F04E23"/>
      </a:hlink>
      <a:folHlink>
        <a:srgbClr val="867E78"/>
      </a:folHlink>
    </a:clrScheme>
    <a:fontScheme name="COWI 2015">
      <a:majorFont>
        <a:latin typeface="Verdana"/>
        <a:ea typeface=""/>
        <a:cs typeface=""/>
      </a:majorFont>
      <a:minorFont>
        <a:latin typeface="Verdana"/>
        <a:ea typeface=""/>
        <a:cs typeface=""/>
      </a:minorFont>
    </a:fontScheme>
    <a:fmtScheme name="COWI 2015">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OWI 2015" id="{C7D874C8-2039-466C-AD55-84BC20614C70}" vid="{A091C50E-1C2A-4C41-BA23-8AE5D2A8BD9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umeco.dk/aluminium/klima-og-miljo/" TargetMode="External"/><Relationship Id="rId3" Type="http://schemas.openxmlformats.org/officeDocument/2006/relationships/hyperlink" Target="https://www.energiforumdanmark.dk/viden-og-temaer/24-09-2021-cirkulaere-projekter-reducerer-co2-forbruget-paa-hospitalerne-i-region-midtjylland/" TargetMode="External"/><Relationship Id="rId7" Type="http://schemas.openxmlformats.org/officeDocument/2006/relationships/hyperlink" Target="https://global.noharm.org/case-study-aarhus-university-hospital-denmark" TargetMode="External"/><Relationship Id="rId2" Type="http://schemas.openxmlformats.org/officeDocument/2006/relationships/hyperlink" Target="https://vbn.aau.dk/ws/files/538106931/Hospital_Waste_Sorting.pdf" TargetMode="External"/><Relationship Id="rId1" Type="http://schemas.openxmlformats.org/officeDocument/2006/relationships/hyperlink" Target="https://www.rm.dk/om-os/organisation/baredygtighed/region-midtjyllands-klimaregnskab/" TargetMode="External"/><Relationship Id="rId6" Type="http://schemas.openxmlformats.org/officeDocument/2006/relationships/hyperlink" Target="https://www.regioner.dk/media/wsjhdgkk/nordic-criteria-for-more-sustainable-packaging-october-2023.pdf" TargetMode="External"/><Relationship Id="rId5" Type="http://schemas.openxmlformats.org/officeDocument/2006/relationships/hyperlink" Target="https://trace.dk/common/circlehealth/" TargetMode="External"/><Relationship Id="rId4" Type="http://schemas.openxmlformats.org/officeDocument/2006/relationships/hyperlink" Target="https://www.regionh.dk/til-fagfolk/klima-og-miljoe/groen-omstilling-af-hospitalerne/miljoeindsatser/sider/affald-saadan-haandterer-vi-det.aspx"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B2FAE-6D57-4579-B69C-86070878871A}">
  <dimension ref="B1:V52"/>
  <sheetViews>
    <sheetView topLeftCell="A12" zoomScale="85" zoomScaleNormal="85" workbookViewId="0">
      <selection activeCell="B8" sqref="B8:I9"/>
    </sheetView>
  </sheetViews>
  <sheetFormatPr defaultColWidth="9.08984375" defaultRowHeight="13.8"/>
  <cols>
    <col min="1" max="1" width="3.453125" style="2" customWidth="1"/>
    <col min="2" max="2" width="24.26953125" style="2" customWidth="1"/>
    <col min="3" max="3" width="17.1796875" style="2" customWidth="1"/>
    <col min="4" max="9" width="9.08984375" style="2"/>
    <col min="10" max="10" width="5.08984375" style="2" customWidth="1"/>
    <col min="11" max="21" width="9.08984375" style="2"/>
    <col min="22" max="22" width="103.453125" style="2" customWidth="1"/>
    <col min="23" max="16384" width="9.08984375" style="2"/>
  </cols>
  <sheetData>
    <row r="1" spans="2:22" s="236" customFormat="1" ht="22.8" thickBot="1">
      <c r="B1" s="236" t="s">
        <v>0</v>
      </c>
    </row>
    <row r="3" spans="2:22" ht="16.2">
      <c r="B3" s="237" t="s">
        <v>1</v>
      </c>
    </row>
    <row r="4" spans="2:22" ht="7.2" customHeight="1">
      <c r="B4" s="31"/>
    </row>
    <row r="5" spans="2:22" ht="15" customHeight="1">
      <c r="B5" s="289" t="s">
        <v>2</v>
      </c>
      <c r="C5" s="290"/>
      <c r="D5" s="290"/>
      <c r="E5" s="290"/>
      <c r="F5" s="290"/>
      <c r="G5" s="290"/>
      <c r="H5" s="290"/>
      <c r="I5" s="290"/>
    </row>
    <row r="6" spans="2:22">
      <c r="B6" s="290"/>
      <c r="C6" s="290"/>
      <c r="D6" s="290"/>
      <c r="E6" s="290"/>
      <c r="F6" s="290"/>
      <c r="G6" s="290"/>
      <c r="H6" s="290"/>
      <c r="I6" s="290"/>
    </row>
    <row r="7" spans="2:22" ht="90.75" customHeight="1">
      <c r="B7" s="290"/>
      <c r="C7" s="290"/>
      <c r="D7" s="290"/>
      <c r="E7" s="290"/>
      <c r="F7" s="290"/>
      <c r="G7" s="290"/>
      <c r="H7" s="290"/>
      <c r="I7" s="290"/>
    </row>
    <row r="8" spans="2:22" ht="23.25" customHeight="1">
      <c r="B8" s="290" t="s">
        <v>3</v>
      </c>
      <c r="C8" s="290"/>
      <c r="D8" s="290"/>
      <c r="E8" s="290"/>
      <c r="F8" s="290"/>
      <c r="G8" s="290"/>
      <c r="H8" s="290"/>
      <c r="I8" s="290"/>
    </row>
    <row r="9" spans="2:22" ht="33" customHeight="1">
      <c r="B9" s="290"/>
      <c r="C9" s="290"/>
      <c r="D9" s="290"/>
      <c r="E9" s="290"/>
      <c r="F9" s="290"/>
      <c r="G9" s="290"/>
      <c r="H9" s="290"/>
      <c r="I9" s="290"/>
    </row>
    <row r="10" spans="2:22">
      <c r="B10" s="30"/>
      <c r="C10" s="30"/>
      <c r="D10" s="30"/>
      <c r="E10" s="30"/>
      <c r="F10" s="30"/>
      <c r="G10" s="30"/>
      <c r="H10" s="30"/>
      <c r="I10" s="30"/>
    </row>
    <row r="11" spans="2:22" ht="30.75" customHeight="1">
      <c r="B11" s="4"/>
      <c r="C11" s="1"/>
      <c r="V11" s="42"/>
    </row>
    <row r="12" spans="2:22" ht="66.75" customHeight="1">
      <c r="B12" s="5"/>
    </row>
    <row r="13" spans="2:22" ht="25.5" customHeight="1">
      <c r="B13" s="5"/>
    </row>
    <row r="14" spans="2:22" ht="27" customHeight="1">
      <c r="B14" s="6"/>
      <c r="V14" s="42"/>
    </row>
    <row r="15" spans="2:22">
      <c r="B15" s="1"/>
    </row>
    <row r="16" spans="2:22">
      <c r="B16" s="1"/>
    </row>
    <row r="17" spans="2:22">
      <c r="B17" s="3"/>
      <c r="V17" s="42"/>
    </row>
    <row r="20" spans="2:22" ht="14.25" customHeight="1"/>
    <row r="21" spans="2:22" ht="14.25" customHeight="1"/>
    <row r="24" spans="2:22">
      <c r="V24" s="42"/>
    </row>
    <row r="25" spans="2:22" ht="16.2">
      <c r="B25" s="14"/>
      <c r="U25" s="37"/>
    </row>
    <row r="26" spans="2:22">
      <c r="B26" s="24"/>
    </row>
    <row r="29" spans="2:22" ht="16.2">
      <c r="B29" s="14"/>
    </row>
    <row r="30" spans="2:22" ht="16.5" customHeight="1"/>
    <row r="31" spans="2:22" ht="16.2">
      <c r="B31" s="14"/>
    </row>
    <row r="32" spans="2:22" ht="18" customHeight="1">
      <c r="B32" s="9"/>
      <c r="C32" s="9"/>
    </row>
    <row r="33" spans="2:22">
      <c r="B33" s="9"/>
      <c r="C33" s="9"/>
    </row>
    <row r="34" spans="2:22">
      <c r="V34" s="151"/>
    </row>
    <row r="37" spans="2:22" ht="18.75" customHeight="1"/>
    <row r="39" spans="2:22">
      <c r="V39" s="151"/>
    </row>
    <row r="41" spans="2:22" ht="32.25" customHeight="1"/>
    <row r="46" spans="2:22">
      <c r="B46" s="238" t="s">
        <v>4</v>
      </c>
    </row>
    <row r="47" spans="2:22">
      <c r="B47" s="2" t="s">
        <v>5</v>
      </c>
    </row>
    <row r="48" spans="2:22">
      <c r="B48" s="2" t="s">
        <v>6</v>
      </c>
    </row>
    <row r="51" spans="2:2">
      <c r="B51" s="238"/>
    </row>
    <row r="52" spans="2:2" ht="16.2">
      <c r="B52" s="39"/>
    </row>
  </sheetData>
  <sheetProtection algorithmName="SHA-512" hashValue="O1DLTdVtYlIfKgfyOXNp3+NcSvee4sUwF34sjC+Vz2DlnVV3ofBAVq9u7L+dNYAG9Op+f7FYHL+P714NpQEI9Q==" saltValue="WqKjgcWXfmfXVHPx3fn7Yw==" spinCount="100000" sheet="1" selectLockedCells="1" selectUnlockedCells="1"/>
  <mergeCells count="2">
    <mergeCell ref="B5:I7"/>
    <mergeCell ref="B8:I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8E330-0372-47FB-B261-F555E0EFEF3C}">
  <sheetPr>
    <tabColor theme="7"/>
  </sheetPr>
  <dimension ref="A1:AA67"/>
  <sheetViews>
    <sheetView tabSelected="1" zoomScale="70" zoomScaleNormal="70" workbookViewId="0">
      <selection activeCell="E32" sqref="E32"/>
    </sheetView>
  </sheetViews>
  <sheetFormatPr defaultColWidth="8.7265625" defaultRowHeight="16.2"/>
  <cols>
    <col min="1" max="1" width="1.26953125" customWidth="1"/>
    <col min="2" max="2" width="26" customWidth="1"/>
    <col min="3" max="3" width="23.7265625" customWidth="1"/>
    <col min="4" max="4" width="20.453125" style="8" customWidth="1"/>
    <col min="5" max="5" width="15.90625" customWidth="1"/>
    <col min="6" max="6" width="10.90625" customWidth="1"/>
    <col min="7" max="7" width="18.1796875" customWidth="1"/>
    <col min="8" max="9" width="11.453125" customWidth="1"/>
    <col min="10" max="10" width="2" customWidth="1"/>
    <col min="11" max="11" width="1.7265625" customWidth="1"/>
    <col min="12" max="12" width="25.453125" customWidth="1"/>
    <col min="13" max="13" width="9.81640625" customWidth="1"/>
    <col min="14" max="16" width="16.7265625" customWidth="1"/>
    <col min="17" max="20" width="11.81640625" hidden="1" customWidth="1"/>
    <col min="21" max="21" width="1.90625" customWidth="1"/>
  </cols>
  <sheetData>
    <row r="1" spans="1:27" s="162" customFormat="1" ht="22.2">
      <c r="B1" s="162" t="s">
        <v>7</v>
      </c>
    </row>
    <row r="2" spans="1:27" s="13" customFormat="1" ht="7.5" customHeight="1">
      <c r="A2"/>
      <c r="C2"/>
      <c r="D2"/>
      <c r="E2"/>
      <c r="F2"/>
      <c r="G2"/>
      <c r="H2"/>
      <c r="I2"/>
      <c r="J2"/>
      <c r="K2"/>
    </row>
    <row r="3" spans="1:27" ht="22.5" customHeight="1">
      <c r="B3" s="12" t="s">
        <v>8</v>
      </c>
      <c r="D3"/>
      <c r="F3" s="245"/>
      <c r="G3" s="245"/>
      <c r="L3" s="12" t="s">
        <v>9</v>
      </c>
    </row>
    <row r="4" spans="1:27" ht="7.5" customHeight="1">
      <c r="D4"/>
    </row>
    <row r="5" spans="1:27" ht="18" customHeight="1">
      <c r="B5" s="286" t="s">
        <v>10</v>
      </c>
      <c r="C5" s="286"/>
      <c r="D5" s="251"/>
      <c r="E5" s="32"/>
    </row>
    <row r="6" spans="1:27" ht="18" customHeight="1">
      <c r="B6" s="286" t="s">
        <v>11</v>
      </c>
      <c r="C6" s="286"/>
      <c r="D6" s="171"/>
      <c r="E6" s="32" t="s">
        <v>12</v>
      </c>
    </row>
    <row r="7" spans="1:27" ht="15.75" customHeight="1">
      <c r="B7" s="32" t="s">
        <v>13</v>
      </c>
      <c r="D7"/>
      <c r="E7" s="40"/>
    </row>
    <row r="8" spans="1:27" ht="13.5" customHeight="1">
      <c r="B8" s="163"/>
      <c r="C8" s="163"/>
      <c r="D8" s="163"/>
      <c r="E8" s="163"/>
      <c r="F8" s="163"/>
      <c r="G8" s="163"/>
      <c r="H8" s="163"/>
      <c r="I8" s="163"/>
      <c r="K8" s="167"/>
      <c r="L8" s="167"/>
      <c r="M8" s="167"/>
      <c r="N8" s="167"/>
      <c r="O8" s="167"/>
      <c r="P8" s="167"/>
      <c r="Q8" s="167"/>
      <c r="R8" s="167"/>
      <c r="S8" s="167"/>
      <c r="T8" s="167"/>
      <c r="U8" s="167"/>
    </row>
    <row r="9" spans="1:27" ht="81">
      <c r="B9" s="164" t="s">
        <v>14</v>
      </c>
      <c r="C9" s="164" t="s">
        <v>15</v>
      </c>
      <c r="D9" s="164" t="s">
        <v>16</v>
      </c>
      <c r="E9" s="164" t="s">
        <v>17</v>
      </c>
      <c r="F9" s="164" t="s">
        <v>18</v>
      </c>
      <c r="G9" s="164" t="s">
        <v>19</v>
      </c>
      <c r="H9" s="164" t="s">
        <v>20</v>
      </c>
      <c r="I9" s="164" t="s">
        <v>21</v>
      </c>
      <c r="J9" s="15"/>
      <c r="K9" s="167"/>
      <c r="L9" s="287" t="s">
        <v>22</v>
      </c>
      <c r="M9" s="287"/>
      <c r="N9" s="165"/>
      <c r="O9" s="165"/>
      <c r="P9" s="165"/>
      <c r="Q9" s="41"/>
      <c r="R9" s="41"/>
      <c r="S9" s="41"/>
      <c r="T9" s="41"/>
      <c r="U9" s="168"/>
    </row>
    <row r="10" spans="1:27">
      <c r="B10" s="175"/>
      <c r="C10" s="172"/>
      <c r="D10" s="173"/>
      <c r="E10" s="174"/>
      <c r="F10" s="242"/>
      <c r="G10" s="252" t="str">
        <f>IF(E10="","",E10*ROUND(F10,1)/$D$6)</f>
        <v/>
      </c>
      <c r="H10" s="183" t="str">
        <f t="shared" ref="H10:H40" si="0">IF(NOT(ISBLANK(D10)),VLOOKUP(D10,$L$22:$P$37,5,FALSE),"")</f>
        <v/>
      </c>
      <c r="I10" s="253" t="str">
        <f>IF(AND(NOT(ISBLANK(D10)), NOT(ISBLANK(E10)), NOT(ISBLANK(F10))), G10*H10, "")</f>
        <v/>
      </c>
      <c r="J10" s="28"/>
      <c r="K10" s="167"/>
      <c r="L10" s="35" t="s">
        <v>23</v>
      </c>
      <c r="M10" s="184">
        <f>SUM(I10:I40)</f>
        <v>0</v>
      </c>
      <c r="N10" s="36"/>
      <c r="O10" s="36"/>
      <c r="P10" s="36"/>
      <c r="Q10" s="36"/>
      <c r="R10" s="36"/>
      <c r="S10" s="36"/>
      <c r="T10" s="36"/>
      <c r="U10" s="169"/>
      <c r="V10" s="25" t="s">
        <v>24</v>
      </c>
      <c r="AA10" t="s">
        <v>25</v>
      </c>
    </row>
    <row r="11" spans="1:27">
      <c r="B11" s="175"/>
      <c r="C11" s="176"/>
      <c r="D11" s="177"/>
      <c r="E11" s="178"/>
      <c r="F11" s="243"/>
      <c r="G11" s="252" t="str">
        <f t="shared" ref="G11:G40" si="1">IF(E11="","",E11*ROUND(F11,1)/$D$6)</f>
        <v/>
      </c>
      <c r="H11" s="183" t="str">
        <f t="shared" si="0"/>
        <v/>
      </c>
      <c r="I11" s="253" t="str">
        <f t="shared" ref="I11:I40" si="2">IF(AND(NOT(ISBLANK(D11)), NOT(ISBLANK(E11)), NOT(ISBLANK(F11))), G11*H11, "")</f>
        <v/>
      </c>
      <c r="J11" s="28"/>
      <c r="K11" s="170"/>
      <c r="L11" s="170"/>
      <c r="M11" s="170"/>
      <c r="N11" s="170"/>
      <c r="O11" s="170"/>
      <c r="P11" s="170"/>
      <c r="Q11" s="27"/>
      <c r="R11" s="27"/>
      <c r="S11" s="27"/>
      <c r="T11" s="27"/>
      <c r="U11" s="170"/>
      <c r="Y11" s="26"/>
    </row>
    <row r="12" spans="1:27">
      <c r="B12" s="175"/>
      <c r="C12" s="176"/>
      <c r="D12" s="177"/>
      <c r="E12" s="178"/>
      <c r="F12" s="243"/>
      <c r="G12" s="252" t="str">
        <f t="shared" si="1"/>
        <v/>
      </c>
      <c r="H12" s="183" t="str">
        <f t="shared" si="0"/>
        <v/>
      </c>
      <c r="I12" s="253" t="str">
        <f t="shared" si="2"/>
        <v/>
      </c>
      <c r="J12" s="28"/>
      <c r="M12" s="185"/>
      <c r="Y12" s="26"/>
    </row>
    <row r="13" spans="1:27" ht="17.25" customHeight="1">
      <c r="B13" s="175"/>
      <c r="C13" s="176"/>
      <c r="D13" s="177"/>
      <c r="E13" s="178"/>
      <c r="F13" s="243"/>
      <c r="G13" s="252" t="str">
        <f t="shared" si="1"/>
        <v/>
      </c>
      <c r="H13" s="183" t="str">
        <f t="shared" si="0"/>
        <v/>
      </c>
      <c r="I13" s="253" t="str">
        <f t="shared" si="2"/>
        <v/>
      </c>
      <c r="J13" s="28"/>
      <c r="K13" s="10"/>
      <c r="L13" s="10"/>
      <c r="M13" s="186"/>
      <c r="N13" s="10"/>
      <c r="O13" s="10"/>
      <c r="P13" s="10"/>
      <c r="Q13" s="10"/>
      <c r="R13" s="10"/>
      <c r="S13" s="10"/>
      <c r="T13" s="10"/>
      <c r="U13" s="10"/>
      <c r="V13" s="288" t="s">
        <v>26</v>
      </c>
      <c r="W13" s="288"/>
      <c r="X13" s="288"/>
      <c r="Y13" s="26"/>
    </row>
    <row r="14" spans="1:27">
      <c r="B14" s="175"/>
      <c r="C14" s="176"/>
      <c r="D14" s="177"/>
      <c r="E14" s="178"/>
      <c r="F14" s="243"/>
      <c r="G14" s="252" t="str">
        <f t="shared" si="1"/>
        <v/>
      </c>
      <c r="H14" s="183" t="str">
        <f t="shared" si="0"/>
        <v/>
      </c>
      <c r="I14" s="253" t="str">
        <f t="shared" si="2"/>
        <v/>
      </c>
      <c r="J14" s="29"/>
      <c r="K14" s="10"/>
      <c r="L14" s="33" t="s">
        <v>27</v>
      </c>
      <c r="M14" s="187">
        <f>SUMIFS($I$10:$I$50,$C$10:$C$50,L14)</f>
        <v>0</v>
      </c>
      <c r="N14" s="34"/>
      <c r="O14" s="34"/>
      <c r="P14" s="34"/>
      <c r="Q14" s="34"/>
      <c r="R14" s="34"/>
      <c r="S14" s="34"/>
      <c r="T14" s="34"/>
      <c r="U14" s="10"/>
      <c r="V14" s="288"/>
      <c r="W14" s="288"/>
      <c r="X14" s="288"/>
    </row>
    <row r="15" spans="1:27">
      <c r="B15" s="175"/>
      <c r="C15" s="176"/>
      <c r="D15" s="177"/>
      <c r="E15" s="178"/>
      <c r="F15" s="243"/>
      <c r="G15" s="252" t="str">
        <f t="shared" si="1"/>
        <v/>
      </c>
      <c r="H15" s="183" t="str">
        <f t="shared" si="0"/>
        <v/>
      </c>
      <c r="I15" s="253" t="str">
        <f t="shared" si="2"/>
        <v/>
      </c>
      <c r="J15" s="29"/>
      <c r="K15" s="10"/>
      <c r="L15" s="33" t="s">
        <v>28</v>
      </c>
      <c r="M15" s="187">
        <f>SUMIFS($I$10:$I$50,$C$10:$C$50,L15)</f>
        <v>0</v>
      </c>
      <c r="N15" s="34"/>
      <c r="O15" s="34"/>
      <c r="P15" s="34"/>
      <c r="Q15" s="34"/>
      <c r="R15" s="34"/>
      <c r="S15" s="34"/>
      <c r="T15" s="34"/>
      <c r="U15" s="10"/>
      <c r="V15" s="288"/>
      <c r="W15" s="288"/>
      <c r="X15" s="288"/>
    </row>
    <row r="16" spans="1:27">
      <c r="B16" s="175"/>
      <c r="C16" s="176"/>
      <c r="D16" s="177"/>
      <c r="E16" s="178"/>
      <c r="F16" s="243"/>
      <c r="G16" s="252" t="str">
        <f t="shared" si="1"/>
        <v/>
      </c>
      <c r="H16" s="183" t="str">
        <f t="shared" si="0"/>
        <v/>
      </c>
      <c r="I16" s="253" t="str">
        <f t="shared" si="2"/>
        <v/>
      </c>
      <c r="J16" s="29"/>
      <c r="K16" s="10"/>
      <c r="L16" s="33" t="s">
        <v>29</v>
      </c>
      <c r="M16" s="187">
        <f>SUMIFS($I$10:$I$50,$C$10:$C$50,L16)</f>
        <v>0</v>
      </c>
      <c r="N16" s="34"/>
      <c r="O16" s="34"/>
      <c r="P16" s="34"/>
      <c r="Q16" s="34"/>
      <c r="R16" s="34"/>
      <c r="S16" s="34"/>
      <c r="T16" s="34"/>
      <c r="U16" s="10"/>
      <c r="V16" s="288"/>
      <c r="W16" s="288"/>
      <c r="X16" s="288"/>
    </row>
    <row r="17" spans="2:24">
      <c r="B17" s="175"/>
      <c r="C17" s="176"/>
      <c r="D17" s="177"/>
      <c r="E17" s="178"/>
      <c r="F17" s="243"/>
      <c r="G17" s="252" t="str">
        <f t="shared" si="1"/>
        <v/>
      </c>
      <c r="H17" s="183" t="str">
        <f t="shared" si="0"/>
        <v/>
      </c>
      <c r="I17" s="253" t="str">
        <f t="shared" si="2"/>
        <v/>
      </c>
      <c r="J17" s="29"/>
      <c r="K17" s="10"/>
      <c r="L17" s="10"/>
      <c r="M17" s="10"/>
      <c r="N17" s="10"/>
      <c r="O17" s="10"/>
      <c r="P17" s="10"/>
      <c r="Q17" s="10"/>
      <c r="R17" s="10"/>
      <c r="S17" s="10"/>
      <c r="T17" s="10"/>
      <c r="U17" s="10"/>
      <c r="V17" s="288"/>
      <c r="W17" s="288"/>
      <c r="X17" s="288"/>
    </row>
    <row r="18" spans="2:24">
      <c r="B18" s="175"/>
      <c r="C18" s="176"/>
      <c r="D18" s="177"/>
      <c r="E18" s="178"/>
      <c r="F18" s="243"/>
      <c r="G18" s="252" t="str">
        <f t="shared" si="1"/>
        <v/>
      </c>
      <c r="H18" s="183" t="str">
        <f t="shared" si="0"/>
        <v/>
      </c>
      <c r="I18" s="253" t="str">
        <f t="shared" si="2"/>
        <v/>
      </c>
      <c r="J18" s="29"/>
    </row>
    <row r="19" spans="2:24" ht="19.8">
      <c r="B19" s="175"/>
      <c r="C19" s="176"/>
      <c r="D19" s="177"/>
      <c r="E19" s="178"/>
      <c r="F19" s="243"/>
      <c r="G19" s="252" t="str">
        <f t="shared" si="1"/>
        <v/>
      </c>
      <c r="H19" s="183" t="str">
        <f t="shared" si="0"/>
        <v/>
      </c>
      <c r="I19" s="253" t="str">
        <f t="shared" si="2"/>
        <v/>
      </c>
      <c r="J19" s="29"/>
      <c r="K19" s="166" t="s">
        <v>30</v>
      </c>
      <c r="L19" s="164"/>
      <c r="M19" s="164"/>
      <c r="N19" s="164"/>
      <c r="O19" s="164"/>
      <c r="P19" s="164"/>
      <c r="Q19" s="164"/>
      <c r="R19" s="164"/>
      <c r="S19" s="164"/>
      <c r="T19" s="164"/>
      <c r="U19" s="164"/>
    </row>
    <row r="20" spans="2:24" ht="32.700000000000003" customHeight="1">
      <c r="B20" s="175"/>
      <c r="C20" s="176"/>
      <c r="D20" s="177"/>
      <c r="E20" s="178"/>
      <c r="F20" s="243"/>
      <c r="G20" s="252" t="str">
        <f t="shared" si="1"/>
        <v/>
      </c>
      <c r="H20" s="183" t="str">
        <f t="shared" si="0"/>
        <v/>
      </c>
      <c r="I20" s="253" t="str">
        <f t="shared" si="2"/>
        <v/>
      </c>
      <c r="J20" s="29"/>
      <c r="K20" s="164"/>
      <c r="L20" s="161" t="s">
        <v>16</v>
      </c>
      <c r="M20" s="153"/>
      <c r="N20" s="154" t="s">
        <v>31</v>
      </c>
      <c r="O20" s="241" t="s">
        <v>32</v>
      </c>
      <c r="P20" s="154" t="s">
        <v>33</v>
      </c>
      <c r="Q20" s="140" t="s">
        <v>34</v>
      </c>
      <c r="R20" s="140" t="s">
        <v>35</v>
      </c>
      <c r="S20" s="140" t="s">
        <v>36</v>
      </c>
      <c r="T20" s="140" t="s">
        <v>37</v>
      </c>
      <c r="U20" s="164"/>
    </row>
    <row r="21" spans="2:24" ht="19.5" customHeight="1">
      <c r="B21" s="175"/>
      <c r="C21" s="176"/>
      <c r="D21" s="177"/>
      <c r="E21" s="178"/>
      <c r="F21" s="243"/>
      <c r="G21" s="252" t="str">
        <f t="shared" si="1"/>
        <v/>
      </c>
      <c r="H21" s="183" t="str">
        <f t="shared" si="0"/>
        <v/>
      </c>
      <c r="I21" s="253" t="str">
        <f t="shared" si="2"/>
        <v/>
      </c>
      <c r="J21" s="29"/>
      <c r="K21" s="164"/>
      <c r="L21" s="152"/>
      <c r="M21" s="153"/>
      <c r="N21" s="153" t="s">
        <v>38</v>
      </c>
      <c r="O21" s="153"/>
      <c r="P21" s="153"/>
      <c r="Q21" s="141" t="s">
        <v>38</v>
      </c>
      <c r="R21" s="141" t="s">
        <v>38</v>
      </c>
      <c r="S21" s="141" t="s">
        <v>38</v>
      </c>
      <c r="T21" s="141" t="s">
        <v>38</v>
      </c>
      <c r="U21" s="164"/>
    </row>
    <row r="22" spans="2:24">
      <c r="B22" s="175"/>
      <c r="C22" s="176"/>
      <c r="D22" s="177"/>
      <c r="E22" s="178"/>
      <c r="F22" s="243"/>
      <c r="G22" s="252" t="str">
        <f t="shared" si="1"/>
        <v/>
      </c>
      <c r="H22" s="183" t="str">
        <f t="shared" si="0"/>
        <v/>
      </c>
      <c r="I22" s="253" t="str">
        <f t="shared" si="2"/>
        <v/>
      </c>
      <c r="J22" s="29"/>
      <c r="K22" s="164"/>
      <c r="L22" s="155" t="s">
        <v>39</v>
      </c>
      <c r="M22" s="156"/>
      <c r="N22" s="156">
        <f>'Data emissions'!O30</f>
        <v>16.8</v>
      </c>
      <c r="O22" s="157">
        <f>'Data disposal'!I6</f>
        <v>1</v>
      </c>
      <c r="P22" s="158">
        <f t="shared" ref="P22:P37" si="3">N22*O22</f>
        <v>16.8</v>
      </c>
      <c r="Q22" s="137">
        <f>'Data emissions'!R31</f>
        <v>10.067107</v>
      </c>
      <c r="R22" s="137"/>
      <c r="S22" s="137"/>
      <c r="T22" s="137"/>
      <c r="U22" s="164"/>
    </row>
    <row r="23" spans="2:24">
      <c r="B23" s="175"/>
      <c r="C23" s="176"/>
      <c r="D23" s="177"/>
      <c r="E23" s="178"/>
      <c r="F23" s="243"/>
      <c r="G23" s="252" t="str">
        <f t="shared" si="1"/>
        <v/>
      </c>
      <c r="H23" s="183" t="str">
        <f t="shared" si="0"/>
        <v/>
      </c>
      <c r="I23" s="253" t="str">
        <f t="shared" si="2"/>
        <v/>
      </c>
      <c r="J23" s="29"/>
      <c r="K23" s="164"/>
      <c r="L23" s="155" t="s">
        <v>40</v>
      </c>
      <c r="M23" s="156"/>
      <c r="N23" s="156">
        <f>'Data emissions'!O7</f>
        <v>4.68</v>
      </c>
      <c r="O23" s="156">
        <f>'Data disposal'!I7</f>
        <v>0.75</v>
      </c>
      <c r="P23" s="158">
        <f t="shared" si="3"/>
        <v>3.51</v>
      </c>
      <c r="Q23" s="137">
        <f>'Data emissions'!R7</f>
        <v>3.9147690000000002</v>
      </c>
      <c r="R23" s="137"/>
      <c r="S23" s="137">
        <v>4.4779999999999998</v>
      </c>
      <c r="T23" s="137">
        <f>1.93+1.13</f>
        <v>3.0599999999999996</v>
      </c>
      <c r="U23" s="164"/>
    </row>
    <row r="24" spans="2:24">
      <c r="B24" s="175"/>
      <c r="C24" s="176"/>
      <c r="D24" s="177"/>
      <c r="E24" s="178"/>
      <c r="F24" s="243"/>
      <c r="G24" s="252" t="str">
        <f t="shared" si="1"/>
        <v/>
      </c>
      <c r="H24" s="183" t="str">
        <f t="shared" si="0"/>
        <v/>
      </c>
      <c r="I24" s="253" t="str">
        <f t="shared" si="2"/>
        <v/>
      </c>
      <c r="J24" s="29"/>
      <c r="K24" s="164"/>
      <c r="L24" s="155" t="s">
        <v>41</v>
      </c>
      <c r="M24" s="156"/>
      <c r="N24" s="156">
        <f>'Data emissions'!O9</f>
        <v>4.54</v>
      </c>
      <c r="O24" s="156">
        <f>'Data disposal'!I8</f>
        <v>0.75</v>
      </c>
      <c r="P24" s="158">
        <f t="shared" si="3"/>
        <v>3.4050000000000002</v>
      </c>
      <c r="Q24" s="137">
        <v>3.76</v>
      </c>
      <c r="R24" s="137" t="s">
        <v>42</v>
      </c>
      <c r="S24" s="137">
        <v>4.5030000000000001</v>
      </c>
      <c r="T24" s="137"/>
      <c r="U24" s="164"/>
    </row>
    <row r="25" spans="2:24">
      <c r="B25" s="175"/>
      <c r="C25" s="176"/>
      <c r="D25" s="177"/>
      <c r="E25" s="178"/>
      <c r="F25" s="243"/>
      <c r="G25" s="252" t="str">
        <f t="shared" si="1"/>
        <v/>
      </c>
      <c r="H25" s="183" t="str">
        <f t="shared" si="0"/>
        <v/>
      </c>
      <c r="I25" s="253" t="str">
        <f t="shared" si="2"/>
        <v/>
      </c>
      <c r="J25" s="29"/>
      <c r="K25" s="164"/>
      <c r="L25" s="155" t="s">
        <v>43</v>
      </c>
      <c r="M25" s="156"/>
      <c r="N25" s="156">
        <f>'Data emissions'!O8</f>
        <v>4.3899999999999997</v>
      </c>
      <c r="O25" s="156">
        <f>'Data disposal'!I9</f>
        <v>0.75</v>
      </c>
      <c r="P25" s="158">
        <f t="shared" si="3"/>
        <v>3.2924999999999995</v>
      </c>
      <c r="Q25" s="137">
        <f>'Data emissions'!R8</f>
        <v>3.598274</v>
      </c>
      <c r="R25" s="137"/>
      <c r="S25" s="137">
        <v>4.5279999999999996</v>
      </c>
      <c r="T25" s="137">
        <f>1.98+1.13</f>
        <v>3.11</v>
      </c>
      <c r="U25" s="164"/>
    </row>
    <row r="26" spans="2:24">
      <c r="B26" s="175"/>
      <c r="C26" s="176"/>
      <c r="D26" s="177"/>
      <c r="E26" s="178"/>
      <c r="F26" s="243"/>
      <c r="G26" s="252" t="str">
        <f t="shared" si="1"/>
        <v/>
      </c>
      <c r="H26" s="183" t="str">
        <f t="shared" si="0"/>
        <v/>
      </c>
      <c r="I26" s="253" t="str">
        <f t="shared" si="2"/>
        <v/>
      </c>
      <c r="J26" s="29"/>
      <c r="K26" s="164"/>
      <c r="L26" s="155" t="s">
        <v>44</v>
      </c>
      <c r="M26" s="156"/>
      <c r="N26" s="156">
        <f>'Data emissions'!O15</f>
        <v>4.45</v>
      </c>
      <c r="O26" s="156">
        <f>'Data disposal'!I10</f>
        <v>0.75</v>
      </c>
      <c r="P26" s="158">
        <f t="shared" si="3"/>
        <v>3.3375000000000004</v>
      </c>
      <c r="Q26" s="137">
        <f>'Data emissions'!R15</f>
        <v>3.7869008000000002</v>
      </c>
      <c r="R26" s="137" t="s">
        <v>45</v>
      </c>
      <c r="S26" s="137">
        <v>4.2679999999999998</v>
      </c>
      <c r="T26" s="137">
        <f>1.91+0.94</f>
        <v>2.8499999999999996</v>
      </c>
      <c r="U26" s="164"/>
    </row>
    <row r="27" spans="2:24">
      <c r="B27" s="175"/>
      <c r="C27" s="176"/>
      <c r="D27" s="177"/>
      <c r="E27" s="178"/>
      <c r="F27" s="243"/>
      <c r="G27" s="252" t="str">
        <f t="shared" si="1"/>
        <v/>
      </c>
      <c r="H27" s="183" t="str">
        <f t="shared" si="0"/>
        <v/>
      </c>
      <c r="I27" s="253" t="str">
        <f t="shared" si="2"/>
        <v/>
      </c>
      <c r="J27" s="29"/>
      <c r="K27" s="164"/>
      <c r="L27" s="155" t="s">
        <v>46</v>
      </c>
      <c r="M27" s="156"/>
      <c r="N27" s="156">
        <f>'Data emissions'!O10</f>
        <v>4.47</v>
      </c>
      <c r="O27" s="156">
        <f>'Data disposal'!I11</f>
        <v>0.75</v>
      </c>
      <c r="P27" s="158">
        <f t="shared" si="3"/>
        <v>3.3525</v>
      </c>
      <c r="Q27" s="137">
        <f>'Data emissions'!R10</f>
        <v>3.8467335</v>
      </c>
      <c r="R27" s="137" t="s">
        <v>47</v>
      </c>
      <c r="S27" s="137">
        <v>5.298</v>
      </c>
      <c r="T27" s="137">
        <f>2.94+0.94</f>
        <v>3.88</v>
      </c>
      <c r="U27" s="164"/>
    </row>
    <row r="28" spans="2:24">
      <c r="B28" s="175"/>
      <c r="C28" s="176"/>
      <c r="D28" s="177"/>
      <c r="E28" s="178"/>
      <c r="F28" s="243"/>
      <c r="G28" s="252" t="str">
        <f t="shared" si="1"/>
        <v/>
      </c>
      <c r="H28" s="183" t="str">
        <f t="shared" si="0"/>
        <v/>
      </c>
      <c r="I28" s="253" t="str">
        <f t="shared" si="2"/>
        <v/>
      </c>
      <c r="J28" s="29"/>
      <c r="K28" s="164"/>
      <c r="L28" s="155" t="s">
        <v>48</v>
      </c>
      <c r="M28" s="156"/>
      <c r="N28" s="156">
        <f>'Data emissions'!O11</f>
        <v>5.81</v>
      </c>
      <c r="O28" s="157">
        <f>'Data disposal'!I12</f>
        <v>1.25</v>
      </c>
      <c r="P28" s="158">
        <f t="shared" si="3"/>
        <v>7.2624999999999993</v>
      </c>
      <c r="Q28" s="137">
        <f>'Data emissions'!R11</f>
        <v>5.8776482999999997</v>
      </c>
      <c r="R28" s="137" t="s">
        <v>49</v>
      </c>
      <c r="S28" s="137"/>
      <c r="T28" s="137"/>
      <c r="U28" s="164"/>
    </row>
    <row r="29" spans="2:24">
      <c r="B29" s="175"/>
      <c r="C29" s="176"/>
      <c r="D29" s="177"/>
      <c r="E29" s="178"/>
      <c r="F29" s="243"/>
      <c r="G29" s="252" t="str">
        <f t="shared" si="1"/>
        <v/>
      </c>
      <c r="H29" s="183" t="str">
        <f t="shared" si="0"/>
        <v/>
      </c>
      <c r="I29" s="253" t="str">
        <f t="shared" si="2"/>
        <v/>
      </c>
      <c r="J29" s="29"/>
      <c r="K29" s="164"/>
      <c r="L29" s="155" t="s">
        <v>50</v>
      </c>
      <c r="M29" s="156"/>
      <c r="N29" s="156">
        <f>'Data emissions'!O16</f>
        <v>3.59</v>
      </c>
      <c r="O29" s="157">
        <f>'Data disposal'!I13</f>
        <v>1.5</v>
      </c>
      <c r="P29" s="158">
        <f t="shared" si="3"/>
        <v>5.3849999999999998</v>
      </c>
      <c r="Q29" s="137">
        <f>'Data emissions'!R16</f>
        <v>3.1970969999999999</v>
      </c>
      <c r="R29" s="137" t="s">
        <v>51</v>
      </c>
      <c r="S29" s="137">
        <v>4.4379999999999997</v>
      </c>
      <c r="T29" s="137">
        <f>2.51+0.51</f>
        <v>3.0199999999999996</v>
      </c>
      <c r="U29" s="164"/>
    </row>
    <row r="30" spans="2:24">
      <c r="B30" s="175"/>
      <c r="C30" s="176"/>
      <c r="D30" s="177"/>
      <c r="E30" s="178"/>
      <c r="F30" s="243"/>
      <c r="G30" s="252" t="str">
        <f t="shared" si="1"/>
        <v/>
      </c>
      <c r="H30" s="183" t="str">
        <f t="shared" si="0"/>
        <v/>
      </c>
      <c r="I30" s="253" t="str">
        <f t="shared" si="2"/>
        <v/>
      </c>
      <c r="J30" s="29"/>
      <c r="K30" s="164"/>
      <c r="L30" s="155" t="s">
        <v>52</v>
      </c>
      <c r="M30" s="156"/>
      <c r="N30" s="156">
        <f>'Data emissions'!O13</f>
        <v>4.74</v>
      </c>
      <c r="O30" s="157">
        <f>'Data disposal'!I14</f>
        <v>1.5</v>
      </c>
      <c r="P30" s="158">
        <f t="shared" si="3"/>
        <v>7.11</v>
      </c>
      <c r="Q30" s="137">
        <f>'Data emissions'!R13</f>
        <v>4.8384948000000003</v>
      </c>
      <c r="R30" s="137" t="s">
        <v>53</v>
      </c>
      <c r="S30" s="137">
        <v>5.6079999999999997</v>
      </c>
      <c r="T30" s="137">
        <f>3.68+0.51</f>
        <v>4.1900000000000004</v>
      </c>
      <c r="U30" s="164"/>
    </row>
    <row r="31" spans="2:24">
      <c r="B31" s="175"/>
      <c r="C31" s="176"/>
      <c r="D31" s="177"/>
      <c r="E31" s="178"/>
      <c r="F31" s="243"/>
      <c r="G31" s="252" t="str">
        <f t="shared" si="1"/>
        <v/>
      </c>
      <c r="H31" s="183" t="str">
        <f t="shared" si="0"/>
        <v/>
      </c>
      <c r="I31" s="253" t="str">
        <f t="shared" si="2"/>
        <v/>
      </c>
      <c r="J31" s="29"/>
      <c r="K31" s="164"/>
      <c r="L31" s="159" t="s">
        <v>54</v>
      </c>
      <c r="M31" s="156"/>
      <c r="N31" s="156">
        <f>'Data emissions'!O24</f>
        <v>7.94</v>
      </c>
      <c r="O31" s="157">
        <f>'Data disposal'!I15</f>
        <v>1.75</v>
      </c>
      <c r="P31" s="158">
        <f t="shared" si="3"/>
        <v>13.895000000000001</v>
      </c>
      <c r="Q31" s="137">
        <f>'Data emissions'!R24</f>
        <v>6.4756311999999996</v>
      </c>
      <c r="R31" s="137"/>
      <c r="S31" s="137"/>
      <c r="T31" s="137"/>
      <c r="U31" s="164"/>
    </row>
    <row r="32" spans="2:24">
      <c r="B32" s="175"/>
      <c r="C32" s="176"/>
      <c r="D32" s="177"/>
      <c r="E32" s="178"/>
      <c r="F32" s="243"/>
      <c r="G32" s="252" t="str">
        <f t="shared" si="1"/>
        <v/>
      </c>
      <c r="H32" s="183" t="str">
        <f t="shared" si="0"/>
        <v/>
      </c>
      <c r="I32" s="253" t="str">
        <f t="shared" si="2"/>
        <v/>
      </c>
      <c r="J32" s="29"/>
      <c r="K32" s="164"/>
      <c r="L32" s="159" t="s">
        <v>55</v>
      </c>
      <c r="M32" s="160"/>
      <c r="N32" s="157">
        <f>MAX(N23:N31)</f>
        <v>7.94</v>
      </c>
      <c r="O32" s="157">
        <f>MAX(O23:O31)</f>
        <v>1.75</v>
      </c>
      <c r="P32" s="158">
        <f t="shared" si="3"/>
        <v>13.895000000000001</v>
      </c>
      <c r="Q32" s="138">
        <v>6.5</v>
      </c>
      <c r="R32" s="138"/>
      <c r="S32" s="138"/>
      <c r="T32" s="138"/>
      <c r="U32" s="164"/>
    </row>
    <row r="33" spans="2:21">
      <c r="B33" s="175"/>
      <c r="C33" s="176"/>
      <c r="D33" s="177"/>
      <c r="E33" s="178"/>
      <c r="F33" s="243"/>
      <c r="G33" s="252" t="str">
        <f t="shared" si="1"/>
        <v/>
      </c>
      <c r="H33" s="183" t="str">
        <f t="shared" si="0"/>
        <v/>
      </c>
      <c r="I33" s="253" t="str">
        <f t="shared" si="2"/>
        <v/>
      </c>
      <c r="J33" s="29"/>
      <c r="K33" s="164"/>
      <c r="L33" s="159" t="s">
        <v>56</v>
      </c>
      <c r="M33" s="156"/>
      <c r="N33" s="157">
        <f>N23*0.25</f>
        <v>1.17</v>
      </c>
      <c r="O33" s="157">
        <f>'Data disposal'!I17</f>
        <v>0.75</v>
      </c>
      <c r="P33" s="158">
        <f t="shared" si="3"/>
        <v>0.87749999999999995</v>
      </c>
      <c r="Q33" s="138">
        <f>'Data emissions'!R20+'Data emissions'!R10*0.25</f>
        <v>1.9272584150000001</v>
      </c>
      <c r="R33" s="138"/>
      <c r="S33" s="138"/>
      <c r="T33" s="138"/>
      <c r="U33" s="164"/>
    </row>
    <row r="34" spans="2:21">
      <c r="B34" s="175"/>
      <c r="C34" s="176"/>
      <c r="D34" s="177"/>
      <c r="E34" s="178"/>
      <c r="F34" s="243"/>
      <c r="G34" s="252" t="str">
        <f t="shared" si="1"/>
        <v/>
      </c>
      <c r="H34" s="183" t="str">
        <f t="shared" si="0"/>
        <v/>
      </c>
      <c r="I34" s="253" t="str">
        <f t="shared" si="2"/>
        <v/>
      </c>
      <c r="J34" s="29"/>
      <c r="K34" s="164"/>
      <c r="L34" s="159" t="s">
        <v>57</v>
      </c>
      <c r="M34" s="156"/>
      <c r="N34" s="157">
        <f>N27*0.25</f>
        <v>1.1174999999999999</v>
      </c>
      <c r="O34" s="157">
        <f>'Data disposal'!I18</f>
        <v>0.75</v>
      </c>
      <c r="P34" s="158">
        <f t="shared" si="3"/>
        <v>0.83812500000000001</v>
      </c>
      <c r="Q34" s="138">
        <f>'Data emissions'!R21+'Data emissions'!R10*0.25</f>
        <v>2.0065858749999999</v>
      </c>
      <c r="R34" s="138"/>
      <c r="S34" s="138"/>
      <c r="T34" s="138"/>
      <c r="U34" s="164"/>
    </row>
    <row r="35" spans="2:21">
      <c r="B35" s="175"/>
      <c r="C35" s="176"/>
      <c r="D35" s="177"/>
      <c r="E35" s="178"/>
      <c r="F35" s="243"/>
      <c r="G35" s="252" t="str">
        <f t="shared" si="1"/>
        <v/>
      </c>
      <c r="H35" s="183" t="str">
        <f t="shared" si="0"/>
        <v/>
      </c>
      <c r="I35" s="253" t="str">
        <f t="shared" si="2"/>
        <v/>
      </c>
      <c r="J35" s="29"/>
      <c r="K35" s="164"/>
      <c r="L35" s="155" t="s">
        <v>58</v>
      </c>
      <c r="M35" s="156"/>
      <c r="N35" s="157">
        <f>'Data emissions'!O6</f>
        <v>3.14</v>
      </c>
      <c r="O35" s="157">
        <f>'Data disposal'!I19</f>
        <v>0.75</v>
      </c>
      <c r="P35" s="158">
        <f t="shared" si="3"/>
        <v>2.355</v>
      </c>
      <c r="Q35" s="139">
        <f>'Data emissions'!R6</f>
        <v>3.2581082000000001</v>
      </c>
      <c r="R35" s="139"/>
      <c r="S35" s="139"/>
      <c r="T35" s="139">
        <v>1.57</v>
      </c>
      <c r="U35" s="164"/>
    </row>
    <row r="36" spans="2:21">
      <c r="B36" s="175"/>
      <c r="C36" s="176"/>
      <c r="D36" s="177"/>
      <c r="E36" s="178"/>
      <c r="F36" s="243"/>
      <c r="G36" s="252" t="str">
        <f t="shared" si="1"/>
        <v/>
      </c>
      <c r="H36" s="183" t="str">
        <f t="shared" si="0"/>
        <v/>
      </c>
      <c r="I36" s="253" t="str">
        <f t="shared" si="2"/>
        <v/>
      </c>
      <c r="J36" s="29"/>
      <c r="K36" s="164"/>
      <c r="L36" s="159" t="s">
        <v>59</v>
      </c>
      <c r="M36" s="156"/>
      <c r="N36" s="157">
        <f>('Data emissions'!O3+'Data emissions'!O4)/2</f>
        <v>2.21</v>
      </c>
      <c r="O36" s="157">
        <f>'Data disposal'!I20</f>
        <v>0.5</v>
      </c>
      <c r="P36" s="158">
        <f t="shared" si="3"/>
        <v>1.105</v>
      </c>
      <c r="Q36" s="137">
        <f>('Data emissions'!R3+'Data emissions'!R4)/2</f>
        <v>1.31542465</v>
      </c>
      <c r="R36" s="137"/>
      <c r="S36" s="137"/>
      <c r="T36" s="137"/>
      <c r="U36" s="164"/>
    </row>
    <row r="37" spans="2:21">
      <c r="B37" s="175"/>
      <c r="C37" s="176"/>
      <c r="D37" s="177"/>
      <c r="E37" s="178"/>
      <c r="F37" s="243"/>
      <c r="G37" s="252" t="str">
        <f t="shared" si="1"/>
        <v/>
      </c>
      <c r="H37" s="183" t="str">
        <f t="shared" si="0"/>
        <v/>
      </c>
      <c r="I37" s="253" t="str">
        <f t="shared" si="2"/>
        <v/>
      </c>
      <c r="J37" s="29"/>
      <c r="K37" s="164"/>
      <c r="L37" s="155" t="s">
        <v>60</v>
      </c>
      <c r="M37" s="156"/>
      <c r="N37" s="156">
        <v>0</v>
      </c>
      <c r="O37" s="156">
        <v>0</v>
      </c>
      <c r="P37" s="158">
        <f t="shared" si="3"/>
        <v>0</v>
      </c>
      <c r="Q37" s="137">
        <v>0</v>
      </c>
      <c r="R37" s="137">
        <v>0</v>
      </c>
      <c r="S37" s="137">
        <v>0</v>
      </c>
      <c r="T37" s="137">
        <v>0</v>
      </c>
      <c r="U37" s="164"/>
    </row>
    <row r="38" spans="2:21">
      <c r="B38" s="175"/>
      <c r="C38" s="176"/>
      <c r="D38" s="177"/>
      <c r="E38" s="178"/>
      <c r="F38" s="243"/>
      <c r="G38" s="252" t="str">
        <f t="shared" si="1"/>
        <v/>
      </c>
      <c r="H38" s="183" t="str">
        <f t="shared" si="0"/>
        <v/>
      </c>
      <c r="I38" s="253" t="str">
        <f t="shared" si="2"/>
        <v/>
      </c>
      <c r="J38" s="29"/>
      <c r="K38" s="164"/>
      <c r="L38" s="164"/>
      <c r="M38" s="164"/>
      <c r="N38" s="164"/>
      <c r="O38" s="164"/>
      <c r="P38" s="164"/>
      <c r="Q38" s="164"/>
      <c r="R38" s="164"/>
      <c r="S38" s="164"/>
      <c r="T38" s="164"/>
      <c r="U38" s="164"/>
    </row>
    <row r="39" spans="2:21">
      <c r="B39" s="175"/>
      <c r="C39" s="176"/>
      <c r="D39" s="177"/>
      <c r="E39" s="178"/>
      <c r="F39" s="243"/>
      <c r="G39" s="252" t="str">
        <f t="shared" si="1"/>
        <v/>
      </c>
      <c r="H39" s="183" t="str">
        <f t="shared" si="0"/>
        <v/>
      </c>
      <c r="I39" s="253" t="str">
        <f t="shared" si="2"/>
        <v/>
      </c>
      <c r="J39" s="29"/>
      <c r="L39" s="11"/>
    </row>
    <row r="40" spans="2:21">
      <c r="B40" s="179"/>
      <c r="C40" s="180"/>
      <c r="D40" s="181"/>
      <c r="E40" s="182"/>
      <c r="F40" s="244"/>
      <c r="G40" s="252" t="str">
        <f t="shared" si="1"/>
        <v/>
      </c>
      <c r="H40" s="183" t="str">
        <f t="shared" si="0"/>
        <v/>
      </c>
      <c r="I40" s="253" t="str">
        <f t="shared" si="2"/>
        <v/>
      </c>
      <c r="J40" s="29"/>
      <c r="L40" s="11"/>
    </row>
    <row r="41" spans="2:21">
      <c r="B41" s="15"/>
      <c r="C41" s="15"/>
      <c r="D41" s="15"/>
      <c r="E41" s="15"/>
      <c r="F41" s="15"/>
      <c r="J41" s="29"/>
      <c r="L41" s="11"/>
    </row>
    <row r="42" spans="2:21">
      <c r="B42" s="15"/>
      <c r="C42" s="15"/>
      <c r="D42" s="15"/>
      <c r="F42" s="16"/>
      <c r="J42" s="29"/>
      <c r="L42" s="11"/>
    </row>
    <row r="43" spans="2:21">
      <c r="J43" s="29"/>
      <c r="L43" s="11"/>
    </row>
    <row r="44" spans="2:21">
      <c r="J44" s="29"/>
      <c r="L44" s="11"/>
    </row>
    <row r="45" spans="2:21">
      <c r="B45" s="15"/>
      <c r="C45" s="15"/>
      <c r="D45" s="15"/>
      <c r="E45" s="15"/>
      <c r="F45" s="15"/>
      <c r="J45" s="29"/>
      <c r="L45" s="11"/>
    </row>
    <row r="46" spans="2:21">
      <c r="B46" s="15"/>
      <c r="C46" s="15"/>
      <c r="D46" s="15"/>
      <c r="E46" s="15"/>
      <c r="F46" s="16"/>
      <c r="J46" s="29"/>
      <c r="L46" s="11"/>
    </row>
    <row r="47" spans="2:21" ht="19.2">
      <c r="C47" s="17"/>
      <c r="E47" s="17"/>
      <c r="J47" s="29"/>
      <c r="L47" s="11"/>
    </row>
    <row r="48" spans="2:21" ht="19.2">
      <c r="C48" s="17"/>
      <c r="E48" s="17"/>
      <c r="J48" s="29"/>
      <c r="L48" s="11"/>
    </row>
    <row r="49" spans="2:12" ht="19.2">
      <c r="C49" s="17"/>
      <c r="E49" s="17"/>
      <c r="J49" s="29"/>
      <c r="L49" s="11"/>
    </row>
    <row r="50" spans="2:12" ht="19.2">
      <c r="C50" s="17"/>
      <c r="E50" s="17"/>
      <c r="J50" s="29"/>
    </row>
    <row r="51" spans="2:12" ht="14.25" customHeight="1">
      <c r="C51" s="17"/>
      <c r="E51" s="17"/>
    </row>
    <row r="52" spans="2:12">
      <c r="B52" s="15"/>
      <c r="C52" s="15"/>
      <c r="D52" s="15"/>
      <c r="E52" s="15"/>
      <c r="F52" s="16"/>
    </row>
    <row r="55" spans="2:12">
      <c r="B55" s="15"/>
      <c r="C55" s="15"/>
      <c r="D55" s="15"/>
      <c r="E55" s="15"/>
      <c r="F55" s="15"/>
    </row>
    <row r="56" spans="2:12">
      <c r="B56" s="15"/>
      <c r="C56" s="15"/>
      <c r="D56" s="15"/>
      <c r="E56" s="15"/>
      <c r="F56" s="16"/>
    </row>
    <row r="57" spans="2:12" ht="42.75" customHeight="1">
      <c r="C57" s="17"/>
      <c r="E57" s="17"/>
    </row>
    <row r="58" spans="2:12" ht="19.2">
      <c r="C58" s="17"/>
      <c r="E58" s="17"/>
    </row>
    <row r="59" spans="2:12" ht="19.2">
      <c r="C59" s="17"/>
      <c r="E59" s="17"/>
    </row>
    <row r="60" spans="2:12" ht="19.2">
      <c r="C60" s="17"/>
      <c r="E60" s="17"/>
    </row>
    <row r="61" spans="2:12" ht="19.2">
      <c r="C61" s="17"/>
      <c r="E61" s="17"/>
    </row>
    <row r="62" spans="2:12" ht="19.2">
      <c r="C62" s="17"/>
      <c r="E62" s="17"/>
    </row>
    <row r="63" spans="2:12" ht="19.2">
      <c r="C63" s="17"/>
      <c r="E63" s="17"/>
    </row>
    <row r="64" spans="2:12" ht="19.2">
      <c r="C64" s="17"/>
      <c r="E64" s="17"/>
    </row>
    <row r="65" spans="3:3" ht="19.2">
      <c r="C65" s="17"/>
    </row>
    <row r="66" spans="3:3" ht="19.2">
      <c r="C66" s="17"/>
    </row>
    <row r="67" spans="3:3" ht="19.2">
      <c r="C67" s="17"/>
    </row>
  </sheetData>
  <sheetProtection sheet="1" objects="1" scenarios="1"/>
  <protectedRanges>
    <protectedRange sqref="B10:F40" name="Område3"/>
    <protectedRange sqref="D5:D6" name="Område2"/>
    <protectedRange sqref="F10:F40" name="Range1"/>
  </protectedRanges>
  <mergeCells count="4">
    <mergeCell ref="B5:C5"/>
    <mergeCell ref="B6:C6"/>
    <mergeCell ref="L9:M9"/>
    <mergeCell ref="V13:X17"/>
  </mergeCells>
  <dataValidations count="7">
    <dataValidation allowBlank="1" showInputMessage="1" showErrorMessage="1" promptTitle="Total number of product units" prompt="Type the number of product units in a box. If 1.000 products are delivered in a box packed in a number of primary, secondary, and tertiary packaging elements, write 1.000 here. This number is used in the calculations." sqref="D6" xr:uid="{238CC93C-31D6-4F97-B69E-9141F60197B0}"/>
    <dataValidation allowBlank="1" showErrorMessage="1" promptTitle="Information about delivery form" prompt="This info is used to explain how the product is delivered. It is important that the actual delevery form is inserted and that all relevant data is inserted in the scoring model. No matter the delivery form chosen all packaging elements should be inserted " sqref="D5" xr:uid="{5575690B-9C02-4E2D-BD6E-E733FD84596D}"/>
    <dataValidation type="custom" allowBlank="1" showInputMessage="1" showErrorMessage="1" errorTitle="The entered number is too high" error="It is not possible to enter a larger number of secondary and tertiary packaging units than the total number of primary packaging units (which correspond to the number of product units in a delivery)" promptTitle="Insert number of elements" prompt="Write the total number of units in a delivery for each packaging element. Note that the amount of secondary and tertiary packaging units will always be lower than the total number of product units in a delivery. " sqref="F10:F40" xr:uid="{9D88DA6A-B847-4157-AC1A-8CB9BA541126}">
      <formula1>IF(COUNTIF($D$10:$D$40,"Primary Packing")=0,TRUE,IF(D10="Primary Packing",TRUE,IF(D10&lt;&gt;"Primary Packing",AND(F10&lt;&gt;"",F10&lt;=MAX(IF($D$10:$D$40="Primary Packing",$F$10:$F$40)),COUNTIFS($D$10:$D$40,"Primary Packing",$F$10:$F$40,"&lt;&gt;")&gt;0),TRUE)))</formula1>
    </dataValidation>
    <dataValidation type="custom" allowBlank="1" showInputMessage="1" showErrorMessage="1" errorTitle="The entered number is too high" error="It is not possible to enter a larger number of secondary and tertiary packaging units than the total number of primary packaging units (which correspond to the number of product units in a delivery)" promptTitle="Insert number of elements" prompt="Write the total number of units in a delivery for each packaging element. Note that the amount of secondary and tertiary packaging units will always be lower than the total number of product units in a delivery. " sqref="E11:E40" xr:uid="{8ABD02C1-B9F2-406A-84B3-1760C9B53E38}">
      <formula1>IF(COUNTIF($D$10:$D$40,"Primary Packing")=0,TRUE,IF(D11="Primary Packing",TRUE,IF(D11&lt;&gt;"Primary Packing",AND(F11&lt;&gt;"",F11&lt;=MAX(IF($D$10:$D$40="Primary Packing",$F$10:$F$40)),COUNTIFS($D$10:$D$40,"Primary Packing",$F$10:$F$40,"&lt;&gt;")&gt;0),TRUE)))</formula1>
    </dataValidation>
    <dataValidation type="list" allowBlank="1" showInputMessage="1" showErrorMessage="1" sqref="C10:C40" xr:uid="{8D32BED9-FD53-4072-AA8C-DF3ED5AEBD00}">
      <formula1>list</formula1>
    </dataValidation>
    <dataValidation type="list" allowBlank="1" showInputMessage="1" showErrorMessage="1" sqref="D10:D40" xr:uid="{46B8B4A0-42A4-4EA1-93E3-B5F290EB97E3}">
      <formula1>$L$22:$L$37</formula1>
    </dataValidation>
    <dataValidation type="custom" allowBlank="1" showInputMessage="1" showErrorMessage="1" errorTitle="The entered number is too high" error="It is not possible to enter a larger number of secondary and tertiary packaging units than the total number of primary packaging units (which correspond to the number of product units in a delivery)" promptTitle="Insert number of elements" prompt="Write the total number of units in a box for each packaging element. Note that the amount of secondary and tertiary packaging units will always be lower than or equal to the total number of product units in a box. " sqref="E10" xr:uid="{0C5BFCA4-09BB-4B9D-B652-ADEA71ADFE0A}">
      <formula1>IF(COUNTIF($D$10:$D$40,"Primary Packing")=0,TRUE,IF(D10="Primary Packing",TRUE,IF(D10&lt;&gt;"Primary Packing",AND(F10&lt;&gt;"",F10&lt;=MAX(IF($D$10:$D$40="Primary Packing",$F$10:$F$40)),COUNTIFS($D$10:$D$40,"Primary Packing",$F$10:$F$40,"&lt;&gt;")&gt;0),TRUE)))</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D0096-49E3-429E-B54F-A94510D0C8F6}">
  <sheetPr>
    <tabColor theme="9" tint="0.59999389629810485"/>
  </sheetPr>
  <dimension ref="A1:BF110"/>
  <sheetViews>
    <sheetView workbookViewId="0"/>
  </sheetViews>
  <sheetFormatPr defaultRowHeight="13.8"/>
  <cols>
    <col min="1" max="1" width="5" customWidth="1"/>
    <col min="3" max="3" width="11.08984375" customWidth="1"/>
    <col min="4" max="4" width="22.453125" customWidth="1"/>
    <col min="5" max="14" width="0" hidden="1" customWidth="1"/>
    <col min="16" max="58" width="0" hidden="1" customWidth="1"/>
  </cols>
  <sheetData>
    <row r="1" spans="1:58" s="162" customFormat="1" ht="22.8" thickBot="1">
      <c r="B1" s="162" t="s">
        <v>61</v>
      </c>
    </row>
    <row r="2" spans="1:58">
      <c r="A2" t="s">
        <v>62</v>
      </c>
      <c r="C2" t="s">
        <v>63</v>
      </c>
      <c r="D2" t="s">
        <v>64</v>
      </c>
      <c r="E2" t="s">
        <v>65</v>
      </c>
      <c r="F2" t="s">
        <v>66</v>
      </c>
      <c r="G2" t="s">
        <v>67</v>
      </c>
      <c r="H2" s="50" t="s">
        <v>68</v>
      </c>
      <c r="I2" s="51" t="s">
        <v>69</v>
      </c>
      <c r="J2" s="50" t="s">
        <v>70</v>
      </c>
      <c r="K2" s="50" t="s">
        <v>71</v>
      </c>
      <c r="L2" s="50" t="s">
        <v>72</v>
      </c>
      <c r="M2" s="50" t="s">
        <v>73</v>
      </c>
      <c r="N2" s="50" t="s">
        <v>74</v>
      </c>
      <c r="O2" s="240" t="s">
        <v>75</v>
      </c>
      <c r="P2" s="50" t="s">
        <v>76</v>
      </c>
      <c r="Q2" s="50" t="s">
        <v>77</v>
      </c>
      <c r="R2" s="50" t="s">
        <v>78</v>
      </c>
      <c r="S2" s="50" t="s">
        <v>79</v>
      </c>
      <c r="T2" s="50" t="s">
        <v>80</v>
      </c>
      <c r="U2" s="50" t="s">
        <v>81</v>
      </c>
      <c r="V2" s="50" t="s">
        <v>82</v>
      </c>
      <c r="W2" s="50" t="s">
        <v>83</v>
      </c>
      <c r="X2" s="51" t="s">
        <v>84</v>
      </c>
      <c r="Y2" s="50" t="s">
        <v>85</v>
      </c>
      <c r="Z2" s="50" t="s">
        <v>86</v>
      </c>
      <c r="AA2" s="50" t="s">
        <v>87</v>
      </c>
      <c r="AB2" s="50" t="s">
        <v>88</v>
      </c>
      <c r="AC2" s="50" t="s">
        <v>89</v>
      </c>
      <c r="AD2" s="50" t="s">
        <v>90</v>
      </c>
      <c r="AE2" s="50" t="s">
        <v>91</v>
      </c>
      <c r="AF2" s="50" t="s">
        <v>92</v>
      </c>
      <c r="AG2" s="50" t="s">
        <v>93</v>
      </c>
      <c r="AH2" s="50" t="s">
        <v>94</v>
      </c>
      <c r="AI2" s="50" t="s">
        <v>95</v>
      </c>
      <c r="AJ2" s="50" t="s">
        <v>96</v>
      </c>
      <c r="AK2" s="50" t="s">
        <v>97</v>
      </c>
      <c r="AL2" s="50" t="s">
        <v>98</v>
      </c>
      <c r="AM2" s="50" t="s">
        <v>99</v>
      </c>
      <c r="AN2" s="50" t="s">
        <v>100</v>
      </c>
      <c r="AO2" s="50" t="s">
        <v>101</v>
      </c>
      <c r="AP2" s="50" t="s">
        <v>102</v>
      </c>
      <c r="AQ2" s="50" t="s">
        <v>103</v>
      </c>
      <c r="AR2" s="50" t="s">
        <v>104</v>
      </c>
      <c r="AS2" s="50" t="s">
        <v>105</v>
      </c>
      <c r="AT2" s="51" t="s">
        <v>106</v>
      </c>
      <c r="AU2" s="50" t="s">
        <v>107</v>
      </c>
      <c r="AV2" s="50" t="s">
        <v>108</v>
      </c>
      <c r="AW2" s="50" t="s">
        <v>109</v>
      </c>
      <c r="AX2" s="52" t="s">
        <v>110</v>
      </c>
      <c r="AY2" s="52" t="s">
        <v>111</v>
      </c>
      <c r="AZ2" s="52" t="s">
        <v>112</v>
      </c>
      <c r="BA2" s="52" t="s">
        <v>113</v>
      </c>
      <c r="BB2" s="52" t="s">
        <v>114</v>
      </c>
      <c r="BC2" s="50" t="s">
        <v>115</v>
      </c>
      <c r="BD2" s="50" t="s">
        <v>116</v>
      </c>
      <c r="BE2" t="s">
        <v>117</v>
      </c>
      <c r="BF2" t="s">
        <v>118</v>
      </c>
    </row>
    <row r="3" spans="1:58">
      <c r="A3" s="43" t="s">
        <v>119</v>
      </c>
      <c r="B3" s="292" t="s">
        <v>120</v>
      </c>
      <c r="C3" t="s">
        <v>121</v>
      </c>
      <c r="D3" s="53" t="s">
        <v>122</v>
      </c>
      <c r="E3" s="53">
        <v>2.381094</v>
      </c>
      <c r="F3" s="53">
        <v>2.5412875000000001</v>
      </c>
      <c r="G3" s="53">
        <v>3.9407454</v>
      </c>
      <c r="H3" s="54">
        <v>0.75303312</v>
      </c>
      <c r="I3" s="54">
        <v>2.9579684999999998</v>
      </c>
      <c r="J3" s="54">
        <v>15.266964</v>
      </c>
      <c r="K3" s="54">
        <v>5.7721831999999997</v>
      </c>
      <c r="L3" s="54">
        <v>2.8326535000000002</v>
      </c>
      <c r="M3" s="54">
        <v>4.4882276000000001</v>
      </c>
      <c r="N3" s="54">
        <v>2.4730205999999999</v>
      </c>
      <c r="O3" s="24">
        <v>1.86</v>
      </c>
      <c r="P3" s="54">
        <v>3.7526792000000002</v>
      </c>
      <c r="Q3" s="54">
        <v>1.2576206999999999</v>
      </c>
      <c r="R3" s="142">
        <v>1.1002316999999999</v>
      </c>
      <c r="S3" s="54">
        <v>0.98232317000000002</v>
      </c>
      <c r="T3" s="54">
        <v>1.8563594000000001</v>
      </c>
      <c r="U3" s="54">
        <v>1.6570583000000001</v>
      </c>
      <c r="V3" s="54">
        <v>2.2731686999999998</v>
      </c>
      <c r="W3" s="54">
        <v>1.2877730999999999</v>
      </c>
      <c r="X3" s="54">
        <v>1.4199866999999999</v>
      </c>
      <c r="Y3" s="54">
        <v>4.4021688000000001</v>
      </c>
      <c r="Z3" s="54">
        <v>2.0509921000000002</v>
      </c>
      <c r="AA3" s="54">
        <v>1.0650113999999999</v>
      </c>
      <c r="AB3" s="54">
        <v>2.6317715000000002</v>
      </c>
      <c r="AC3" s="54">
        <v>1.8948191000000001</v>
      </c>
      <c r="AD3" s="54">
        <v>2.5158703</v>
      </c>
      <c r="AE3" s="54">
        <v>1.8010078</v>
      </c>
      <c r="AF3" s="54">
        <v>4.7550527999999996</v>
      </c>
      <c r="AG3" s="54">
        <v>1.9712476000000001</v>
      </c>
      <c r="AH3" s="54">
        <v>1.4692612</v>
      </c>
      <c r="AI3" s="54">
        <v>5.9387182999999997</v>
      </c>
      <c r="AJ3" s="54">
        <v>1.7699682999999999</v>
      </c>
      <c r="AK3" s="54">
        <v>1.2717486</v>
      </c>
      <c r="AL3" s="54">
        <v>2.7794576000000002</v>
      </c>
      <c r="AM3" s="54">
        <v>1.3426001000000001</v>
      </c>
      <c r="AN3" s="54">
        <v>1.4643253000000001</v>
      </c>
      <c r="AO3" s="54">
        <v>0.90037445000000005</v>
      </c>
      <c r="AP3" s="54">
        <v>1.6505037</v>
      </c>
      <c r="AQ3" s="54">
        <v>1.8159539</v>
      </c>
      <c r="AR3" s="54">
        <v>4.2576139</v>
      </c>
      <c r="AS3" s="54">
        <v>1.1570085999999999</v>
      </c>
      <c r="AT3" s="54">
        <v>0.96084868000000001</v>
      </c>
      <c r="AU3" s="54">
        <v>1.0692952</v>
      </c>
      <c r="AV3" s="54">
        <v>2.0328697999999998</v>
      </c>
      <c r="AW3" s="55">
        <v>1.616242</v>
      </c>
      <c r="AX3" s="55">
        <v>3.1371696999999998</v>
      </c>
      <c r="AY3" s="55">
        <v>3.4608895999999998</v>
      </c>
      <c r="AZ3" s="55">
        <v>4.3410754999999996</v>
      </c>
      <c r="BA3" s="55">
        <v>2.7750165</v>
      </c>
      <c r="BB3" s="55">
        <v>14.416346000000001</v>
      </c>
      <c r="BC3" s="54">
        <v>1.9984265000000001</v>
      </c>
      <c r="BD3" s="56">
        <f t="shared" ref="BD3:BD66" si="0">LARGE(H3:BC3,1)</f>
        <v>15.266964</v>
      </c>
      <c r="BE3" s="57"/>
      <c r="BF3" s="57"/>
    </row>
    <row r="4" spans="1:58" ht="14.4" thickBot="1">
      <c r="A4" s="44" t="s">
        <v>123</v>
      </c>
      <c r="B4" s="293"/>
      <c r="C4" s="45" t="s">
        <v>121</v>
      </c>
      <c r="D4" s="58" t="s">
        <v>120</v>
      </c>
      <c r="E4" s="58">
        <v>0.77462218999999999</v>
      </c>
      <c r="F4" s="58">
        <v>0.77462218999999999</v>
      </c>
      <c r="G4" s="58">
        <v>1.9619348999999999</v>
      </c>
      <c r="H4" s="59">
        <v>1.1460762</v>
      </c>
      <c r="I4" s="59">
        <v>4.6008851000000002</v>
      </c>
      <c r="J4" s="59">
        <v>24.825344999999999</v>
      </c>
      <c r="K4" s="59">
        <v>-0.92481893999999998</v>
      </c>
      <c r="L4" s="59">
        <v>4.4647629000000002</v>
      </c>
      <c r="M4" s="59">
        <v>5.7756381000000001</v>
      </c>
      <c r="N4" s="59">
        <v>2.8608218999999999</v>
      </c>
      <c r="O4" s="24">
        <v>2.56</v>
      </c>
      <c r="P4" s="59">
        <v>6.4475736000000001</v>
      </c>
      <c r="Q4" s="59">
        <v>1.5916291</v>
      </c>
      <c r="R4" s="143">
        <v>1.5306176</v>
      </c>
      <c r="S4" s="59">
        <v>1.3832049</v>
      </c>
      <c r="T4" s="59">
        <v>2.7165935000000001</v>
      </c>
      <c r="U4" s="59">
        <v>2.1118834999999998</v>
      </c>
      <c r="V4" s="59">
        <v>2.8888671000000001</v>
      </c>
      <c r="W4" s="59">
        <v>1.7939641</v>
      </c>
      <c r="X4" s="59">
        <v>1.9688269</v>
      </c>
      <c r="Y4" s="59">
        <v>5.4106398999999996</v>
      </c>
      <c r="Z4" s="59">
        <v>3.2327214</v>
      </c>
      <c r="AA4" s="59">
        <v>1.4657985</v>
      </c>
      <c r="AB4" s="59">
        <v>3.4890371</v>
      </c>
      <c r="AC4" s="59">
        <v>2.5566224000000002</v>
      </c>
      <c r="AD4" s="59">
        <v>3.3603665</v>
      </c>
      <c r="AE4" s="59">
        <v>2.3018182</v>
      </c>
      <c r="AF4" s="59">
        <v>5.5584566000000004</v>
      </c>
      <c r="AG4" s="59">
        <v>3.8392255</v>
      </c>
      <c r="AH4" s="59">
        <v>2.0964106999999998</v>
      </c>
      <c r="AI4" s="59">
        <v>6.5737050000000004</v>
      </c>
      <c r="AJ4" s="59">
        <v>1.9810506000000001</v>
      </c>
      <c r="AK4" s="59">
        <v>1.3822760999999999</v>
      </c>
      <c r="AL4" s="59">
        <v>3.9335018000000002</v>
      </c>
      <c r="AM4" s="59">
        <v>1.9734421</v>
      </c>
      <c r="AN4" s="59">
        <v>2.2138732999999999</v>
      </c>
      <c r="AO4" s="59">
        <v>1.3225264000000001</v>
      </c>
      <c r="AP4" s="59">
        <v>2.0725520999999998</v>
      </c>
      <c r="AQ4" s="59">
        <v>2.3331848000000002</v>
      </c>
      <c r="AR4" s="59">
        <v>6.8050959000000004</v>
      </c>
      <c r="AS4" s="59">
        <v>1.5666720000000001</v>
      </c>
      <c r="AT4" s="59">
        <v>1.4932323999999999</v>
      </c>
      <c r="AU4" s="59">
        <v>1.4150601</v>
      </c>
      <c r="AV4" s="59">
        <v>2.7157056000000002</v>
      </c>
      <c r="AW4" s="60">
        <v>2.3490285000000002</v>
      </c>
      <c r="AX4" s="60">
        <v>4.0470613999999996</v>
      </c>
      <c r="AY4" s="60">
        <v>4.5016761000000001</v>
      </c>
      <c r="AZ4" s="60">
        <v>5.0790918999999999</v>
      </c>
      <c r="BA4" s="60">
        <v>3.9990174000000001</v>
      </c>
      <c r="BB4" s="60">
        <v>15.025320000000001</v>
      </c>
      <c r="BC4" s="59">
        <v>3.0320214000000001</v>
      </c>
      <c r="BD4" s="58">
        <f t="shared" si="0"/>
        <v>24.825344999999999</v>
      </c>
      <c r="BE4" s="61"/>
      <c r="BF4" s="61"/>
    </row>
    <row r="5" spans="1:58" ht="14.4" thickTop="1">
      <c r="B5" s="292" t="s">
        <v>124</v>
      </c>
      <c r="C5" t="s">
        <v>121</v>
      </c>
      <c r="D5" s="62" t="s">
        <v>125</v>
      </c>
      <c r="E5" s="62">
        <v>4.5623009999999997</v>
      </c>
      <c r="F5" s="62">
        <v>5.3403552000000003</v>
      </c>
      <c r="G5" s="62">
        <v>6.9155983000000001</v>
      </c>
      <c r="H5" s="63">
        <v>5.3873446999999999</v>
      </c>
      <c r="I5" s="63">
        <v>4.7398577</v>
      </c>
      <c r="J5" s="63">
        <v>13.768050000000001</v>
      </c>
      <c r="K5" s="63">
        <v>125.47779</v>
      </c>
      <c r="L5" s="64">
        <v>4.4916016000000001</v>
      </c>
      <c r="M5" s="65">
        <v>4.4854020999999999</v>
      </c>
      <c r="N5" s="65">
        <v>5.6527453999999997</v>
      </c>
      <c r="O5" s="24">
        <v>5.36</v>
      </c>
      <c r="P5" s="65">
        <v>0</v>
      </c>
      <c r="Q5" s="65">
        <v>4.6294519999999997</v>
      </c>
      <c r="R5" s="150">
        <v>5.4400281000000001</v>
      </c>
      <c r="S5" s="64">
        <v>5.2133786999999998</v>
      </c>
      <c r="T5" s="65">
        <v>10.132251999999999</v>
      </c>
      <c r="U5" s="65">
        <v>4.9710899</v>
      </c>
      <c r="V5" s="65">
        <v>4.9426179000000001</v>
      </c>
      <c r="W5" s="65">
        <v>4.7152149000000003</v>
      </c>
      <c r="X5" s="65">
        <v>4.8904991000000004</v>
      </c>
      <c r="Y5" s="65">
        <v>6.2606963000000002</v>
      </c>
      <c r="Z5" s="65">
        <v>4.7808484</v>
      </c>
      <c r="AA5" s="65">
        <v>4.9532562000000002</v>
      </c>
      <c r="AB5" s="65">
        <v>5.2360179000000002</v>
      </c>
      <c r="AC5" s="65">
        <v>4.7603004999999996</v>
      </c>
      <c r="AD5" s="65">
        <v>5.4071987999999997</v>
      </c>
      <c r="AE5" s="65">
        <v>5.2785127000000003</v>
      </c>
      <c r="AF5" s="65">
        <v>5.0873749000000004</v>
      </c>
      <c r="AG5" s="65">
        <v>5.3613299999999997</v>
      </c>
      <c r="AH5" s="65">
        <v>4.9712977</v>
      </c>
      <c r="AI5" s="65">
        <v>7.0869475</v>
      </c>
      <c r="AJ5" s="65">
        <v>5.4511162999999998</v>
      </c>
      <c r="AK5" s="65">
        <v>0</v>
      </c>
      <c r="AL5" s="65">
        <v>5.9725742999999998</v>
      </c>
      <c r="AM5" s="65">
        <v>4.6849081000000004</v>
      </c>
      <c r="AN5" s="65">
        <v>4.7140754999999999</v>
      </c>
      <c r="AO5" s="65">
        <v>5.4345539</v>
      </c>
      <c r="AP5" s="65">
        <v>5.2669920000000001</v>
      </c>
      <c r="AQ5" s="65">
        <v>5.1549331</v>
      </c>
      <c r="AR5" s="65">
        <v>5.6113904999999997</v>
      </c>
      <c r="AS5" s="65">
        <v>4.6163673999999997</v>
      </c>
      <c r="AT5" s="65">
        <v>5.9362940999999996</v>
      </c>
      <c r="AU5" s="65">
        <v>5.4535030000000004</v>
      </c>
      <c r="AV5" s="65">
        <v>5.5493807999999998</v>
      </c>
      <c r="AW5" s="65">
        <v>4.5211249000000002</v>
      </c>
      <c r="AX5" s="65">
        <v>5.4623068000000004</v>
      </c>
      <c r="AY5" s="65">
        <v>5.8761114000000001</v>
      </c>
      <c r="AZ5" s="65">
        <v>5.5217133</v>
      </c>
      <c r="BA5" s="65">
        <v>4.8471555999999998</v>
      </c>
      <c r="BB5" s="65">
        <v>5.3416815</v>
      </c>
      <c r="BC5" s="65">
        <v>6.4629941999999998</v>
      </c>
      <c r="BD5" s="62">
        <f t="shared" si="0"/>
        <v>125.47779</v>
      </c>
      <c r="BE5" s="57"/>
      <c r="BF5" s="57"/>
    </row>
    <row r="6" spans="1:58">
      <c r="B6" s="292"/>
      <c r="C6" t="s">
        <v>121</v>
      </c>
      <c r="D6" s="66" t="s">
        <v>126</v>
      </c>
      <c r="E6" s="66">
        <v>2.9872952000000002</v>
      </c>
      <c r="F6" s="66">
        <v>3.1108889999999998</v>
      </c>
      <c r="G6" s="67">
        <v>4.2111866999999998</v>
      </c>
      <c r="H6" s="68">
        <v>2.83806</v>
      </c>
      <c r="I6" s="68">
        <v>3.1569422999999999</v>
      </c>
      <c r="J6" s="68">
        <v>34.288693000000002</v>
      </c>
      <c r="K6" s="68">
        <v>3.2025644999999998</v>
      </c>
      <c r="L6" s="69">
        <v>2.6157767000000001</v>
      </c>
      <c r="M6" s="54">
        <v>2.3973982</v>
      </c>
      <c r="N6" s="54">
        <v>3.2420000999999998</v>
      </c>
      <c r="O6" s="24">
        <v>3.14</v>
      </c>
      <c r="P6" s="54">
        <v>0</v>
      </c>
      <c r="Q6" s="54">
        <v>2.4361016000000002</v>
      </c>
      <c r="R6" s="142">
        <v>3.2581082000000001</v>
      </c>
      <c r="S6" s="70">
        <v>3.0333554</v>
      </c>
      <c r="T6" s="54">
        <v>8.6304660999999996</v>
      </c>
      <c r="U6" s="54">
        <v>2.9449002000000002</v>
      </c>
      <c r="V6" s="54">
        <v>3.0498047000000001</v>
      </c>
      <c r="W6" s="54">
        <v>2.5632511</v>
      </c>
      <c r="X6" s="54">
        <v>2.8953825000000002</v>
      </c>
      <c r="Y6" s="54">
        <v>3.3484189999999998</v>
      </c>
      <c r="Z6" s="54">
        <v>2.5709966</v>
      </c>
      <c r="AA6" s="54">
        <v>2.5406776</v>
      </c>
      <c r="AB6" s="54">
        <v>3.5630462000000001</v>
      </c>
      <c r="AC6" s="54">
        <v>2.5890151000000001</v>
      </c>
      <c r="AD6" s="54">
        <v>3.9218533</v>
      </c>
      <c r="AE6" s="54">
        <v>3.0443552</v>
      </c>
      <c r="AF6" s="54">
        <v>2.9201421000000001</v>
      </c>
      <c r="AG6" s="54">
        <v>3.0375293999999999</v>
      </c>
      <c r="AH6" s="54">
        <v>3.3510200999999999</v>
      </c>
      <c r="AI6" s="54">
        <v>5.0625707999999996</v>
      </c>
      <c r="AJ6" s="54">
        <v>3.8107771000000001</v>
      </c>
      <c r="AK6" s="54">
        <v>0</v>
      </c>
      <c r="AL6" s="54">
        <v>3.2842486000000002</v>
      </c>
      <c r="AM6" s="54">
        <v>2.4837056999999998</v>
      </c>
      <c r="AN6" s="54">
        <v>3.0900747000000002</v>
      </c>
      <c r="AO6" s="54">
        <v>3.5827227000000001</v>
      </c>
      <c r="AP6" s="54">
        <v>3.0862170999999998</v>
      </c>
      <c r="AQ6" s="54">
        <v>2.7123715000000002</v>
      </c>
      <c r="AR6" s="54">
        <v>3.1051202</v>
      </c>
      <c r="AS6" s="54">
        <v>2.6297450000000002</v>
      </c>
      <c r="AT6" s="54">
        <v>3.8021913999999999</v>
      </c>
      <c r="AU6" s="54">
        <v>3.1329069999999999</v>
      </c>
      <c r="AV6" s="54">
        <v>3.1618517000000002</v>
      </c>
      <c r="AW6" s="54">
        <v>2.196313</v>
      </c>
      <c r="AX6" s="54">
        <v>3.7151257000000002</v>
      </c>
      <c r="AY6" s="54">
        <v>3.8907422999999999</v>
      </c>
      <c r="AZ6" s="54">
        <v>4.3294592999999999</v>
      </c>
      <c r="BA6" s="54">
        <v>2.7261937000000001</v>
      </c>
      <c r="BB6" s="54">
        <v>3.2843638999999998</v>
      </c>
      <c r="BC6" s="54">
        <v>3.9825561</v>
      </c>
      <c r="BD6" s="66">
        <f t="shared" si="0"/>
        <v>34.288693000000002</v>
      </c>
      <c r="BE6" s="71"/>
      <c r="BF6" s="71"/>
    </row>
    <row r="7" spans="1:58">
      <c r="B7" s="292"/>
      <c r="C7" t="s">
        <v>121</v>
      </c>
      <c r="D7" s="66" t="s">
        <v>127</v>
      </c>
      <c r="E7" s="66">
        <v>3.9638122999999998</v>
      </c>
      <c r="F7" s="66">
        <v>4.4847381000000004</v>
      </c>
      <c r="G7" s="67">
        <v>6.2220065</v>
      </c>
      <c r="H7" s="68">
        <v>3.5470849000000002</v>
      </c>
      <c r="I7" s="68">
        <v>3.1237781999999998</v>
      </c>
      <c r="J7" s="68">
        <v>11.082618999999999</v>
      </c>
      <c r="K7" s="68">
        <v>36.473373000000002</v>
      </c>
      <c r="L7" s="69">
        <v>3.1848106</v>
      </c>
      <c r="M7" s="54">
        <v>3.5841243</v>
      </c>
      <c r="N7" s="54">
        <v>9.5674028</v>
      </c>
      <c r="O7" s="24">
        <v>4.68</v>
      </c>
      <c r="P7" s="54">
        <v>0</v>
      </c>
      <c r="Q7" s="54">
        <v>5.2641919000000001</v>
      </c>
      <c r="R7" s="142">
        <v>3.9147690000000002</v>
      </c>
      <c r="S7" s="70">
        <v>4.4345688000000001</v>
      </c>
      <c r="T7" s="54">
        <v>7.9960139000000003</v>
      </c>
      <c r="U7" s="54">
        <v>3.2438604999999998</v>
      </c>
      <c r="V7" s="54">
        <v>3.3640338999999999</v>
      </c>
      <c r="W7" s="54">
        <v>3.741152</v>
      </c>
      <c r="X7" s="54">
        <v>3.9760906</v>
      </c>
      <c r="Y7" s="54">
        <v>5.5777413999999998</v>
      </c>
      <c r="Z7" s="54">
        <v>5.2303281999999998</v>
      </c>
      <c r="AA7" s="54">
        <v>4.1965792999999998</v>
      </c>
      <c r="AB7" s="54">
        <v>6.1758842999999999</v>
      </c>
      <c r="AC7" s="54">
        <v>7.1177564999999996</v>
      </c>
      <c r="AD7" s="54">
        <v>8.5677222999999998</v>
      </c>
      <c r="AE7" s="54">
        <v>4.4345891000000002</v>
      </c>
      <c r="AF7" s="54">
        <v>5.7012542000000002</v>
      </c>
      <c r="AG7" s="54">
        <v>10.091483999999999</v>
      </c>
      <c r="AH7" s="54">
        <v>2.9676217</v>
      </c>
      <c r="AI7" s="54">
        <v>8.3792071999999997</v>
      </c>
      <c r="AJ7" s="54">
        <v>6.5661836999999998</v>
      </c>
      <c r="AK7" s="54">
        <v>0</v>
      </c>
      <c r="AL7" s="54">
        <v>3.7344024999999998</v>
      </c>
      <c r="AM7" s="54">
        <v>3.0173793999999998</v>
      </c>
      <c r="AN7" s="54">
        <v>3.9307585999999999</v>
      </c>
      <c r="AO7" s="54">
        <v>3.5621670999999999</v>
      </c>
      <c r="AP7" s="54">
        <v>3.4665341999999999</v>
      </c>
      <c r="AQ7" s="54">
        <v>4.9497977999999998</v>
      </c>
      <c r="AR7" s="54">
        <v>4.8661766000000002</v>
      </c>
      <c r="AS7" s="54">
        <v>2.7649129000000001</v>
      </c>
      <c r="AT7" s="54">
        <v>13.955686</v>
      </c>
      <c r="AU7" s="54">
        <v>3.4300932</v>
      </c>
      <c r="AV7" s="54">
        <v>3.3262122999999999</v>
      </c>
      <c r="AW7" s="54">
        <v>4.6942468000000002</v>
      </c>
      <c r="AX7" s="54">
        <v>8.8748825</v>
      </c>
      <c r="AY7" s="54">
        <v>5.5392476000000004</v>
      </c>
      <c r="AZ7" s="54">
        <v>3.7142154000000001</v>
      </c>
      <c r="BA7" s="54">
        <v>3.0355050000000001</v>
      </c>
      <c r="BB7" s="54">
        <v>3.1178900000000001</v>
      </c>
      <c r="BC7" s="54">
        <v>8.7101112999999994</v>
      </c>
      <c r="BD7" s="66">
        <f t="shared" si="0"/>
        <v>36.473373000000002</v>
      </c>
      <c r="BE7" s="71"/>
      <c r="BF7" s="71"/>
    </row>
    <row r="8" spans="1:58">
      <c r="B8" s="292"/>
      <c r="C8" t="s">
        <v>121</v>
      </c>
      <c r="D8" s="66" t="s">
        <v>128</v>
      </c>
      <c r="E8" s="66">
        <v>3.7407298999999998</v>
      </c>
      <c r="F8" s="66">
        <v>4.4051618000000001</v>
      </c>
      <c r="G8" s="67">
        <v>6.1988481000000002</v>
      </c>
      <c r="H8" s="68">
        <v>3.2763467999999998</v>
      </c>
      <c r="I8" s="68">
        <v>2.9541170999999999</v>
      </c>
      <c r="J8" s="68">
        <v>8.0166293999999994</v>
      </c>
      <c r="K8" s="68">
        <v>34.892440999999998</v>
      </c>
      <c r="L8" s="69">
        <v>2.7395355000000001</v>
      </c>
      <c r="M8" s="54">
        <v>2.9261496999999999</v>
      </c>
      <c r="N8" s="54">
        <v>8.982367</v>
      </c>
      <c r="O8" s="24">
        <v>4.3899999999999997</v>
      </c>
      <c r="P8" s="54">
        <v>0</v>
      </c>
      <c r="Q8" s="54">
        <v>4.6851966999999997</v>
      </c>
      <c r="R8" s="142">
        <v>3.598274</v>
      </c>
      <c r="S8" s="70">
        <v>3.9321478000000001</v>
      </c>
      <c r="T8" s="54">
        <v>8.1993326999999994</v>
      </c>
      <c r="U8" s="54">
        <v>2.8876536000000002</v>
      </c>
      <c r="V8" s="54">
        <v>3.0212165</v>
      </c>
      <c r="W8" s="54">
        <v>3.3569273000000002</v>
      </c>
      <c r="X8" s="54">
        <v>3.5917143999999999</v>
      </c>
      <c r="Y8" s="54">
        <v>5.3029267000000004</v>
      </c>
      <c r="Z8" s="54">
        <v>4.8860581999999999</v>
      </c>
      <c r="AA8" s="54">
        <v>3.7297590999999999</v>
      </c>
      <c r="AB8" s="54">
        <v>5.7093164999999999</v>
      </c>
      <c r="AC8" s="54">
        <v>6.5099340999999997</v>
      </c>
      <c r="AD8" s="54">
        <v>7.9132375000000001</v>
      </c>
      <c r="AE8" s="54">
        <v>4.0372038000000003</v>
      </c>
      <c r="AF8" s="54">
        <v>5.0587419000000002</v>
      </c>
      <c r="AG8" s="54">
        <v>9.7001193000000008</v>
      </c>
      <c r="AH8" s="54">
        <v>2.7743652000000001</v>
      </c>
      <c r="AI8" s="54">
        <v>7.9404269999999997</v>
      </c>
      <c r="AJ8" s="54">
        <v>6.3698731999999998</v>
      </c>
      <c r="AK8" s="54">
        <v>0</v>
      </c>
      <c r="AL8" s="54">
        <v>3.5606496999999999</v>
      </c>
      <c r="AM8" s="54">
        <v>2.8266262000000002</v>
      </c>
      <c r="AN8" s="54">
        <v>3.5676218999999998</v>
      </c>
      <c r="AO8" s="54">
        <v>3.2526557</v>
      </c>
      <c r="AP8" s="54">
        <v>3.1701545000000002</v>
      </c>
      <c r="AQ8" s="54">
        <v>4.6309852999999999</v>
      </c>
      <c r="AR8" s="54">
        <v>4.5178868999999997</v>
      </c>
      <c r="AS8" s="54">
        <v>2.4267873</v>
      </c>
      <c r="AT8" s="54">
        <v>13.269631</v>
      </c>
      <c r="AU8" s="54">
        <v>3.1820425000000001</v>
      </c>
      <c r="AV8" s="54">
        <v>3.3306651</v>
      </c>
      <c r="AW8" s="54">
        <v>4.1785503000000004</v>
      </c>
      <c r="AX8" s="54">
        <v>8.3692087999999991</v>
      </c>
      <c r="AY8" s="54">
        <v>5.4501030000000004</v>
      </c>
      <c r="AZ8" s="54">
        <v>3.6095671</v>
      </c>
      <c r="BA8" s="54">
        <v>2.7346941999999999</v>
      </c>
      <c r="BB8" s="54">
        <v>3.1253934999999999</v>
      </c>
      <c r="BC8" s="54">
        <v>8.0761354999999995</v>
      </c>
      <c r="BD8" s="66">
        <f t="shared" si="0"/>
        <v>34.892440999999998</v>
      </c>
      <c r="BE8" s="71"/>
      <c r="BF8" s="71"/>
    </row>
    <row r="9" spans="1:58">
      <c r="B9" s="292"/>
      <c r="C9" t="s">
        <v>121</v>
      </c>
      <c r="D9" s="66" t="s">
        <v>129</v>
      </c>
      <c r="E9" s="66">
        <v>3.5176476000000001</v>
      </c>
      <c r="F9" s="66">
        <v>4.3255854999999999</v>
      </c>
      <c r="G9" s="67">
        <v>6.1756897000000004</v>
      </c>
      <c r="H9" s="68">
        <v>3.4117158000000001</v>
      </c>
      <c r="I9" s="68">
        <v>3.0389476000000002</v>
      </c>
      <c r="J9" s="68">
        <v>9.5496239999999997</v>
      </c>
      <c r="K9" s="68">
        <v>35.682907</v>
      </c>
      <c r="L9" s="69">
        <v>2.9621729999999999</v>
      </c>
      <c r="M9" s="54">
        <v>3.2551369999999999</v>
      </c>
      <c r="N9" s="54">
        <v>9.2748849</v>
      </c>
      <c r="O9" s="24">
        <v>4.54</v>
      </c>
      <c r="P9" s="54">
        <v>0</v>
      </c>
      <c r="Q9" s="54">
        <v>4.9746943000000003</v>
      </c>
      <c r="R9" s="142">
        <v>3.7565214999999998</v>
      </c>
      <c r="S9" s="70">
        <v>4.1833583000000001</v>
      </c>
      <c r="T9" s="54">
        <v>8.0976733000000003</v>
      </c>
      <c r="U9" s="54">
        <v>3.0657570000000001</v>
      </c>
      <c r="V9" s="54">
        <v>3.1926252000000002</v>
      </c>
      <c r="W9" s="54">
        <v>3.5490396</v>
      </c>
      <c r="X9" s="54">
        <v>3.7839024999999999</v>
      </c>
      <c r="Y9" s="54">
        <v>5.4403341000000003</v>
      </c>
      <c r="Z9" s="54">
        <v>5.0581931999999998</v>
      </c>
      <c r="AA9" s="54">
        <v>3.9631691999999998</v>
      </c>
      <c r="AB9" s="54">
        <v>5.9426003999999999</v>
      </c>
      <c r="AC9" s="54">
        <v>6.8138452999999997</v>
      </c>
      <c r="AD9" s="54">
        <v>8.2404799000000004</v>
      </c>
      <c r="AE9" s="54">
        <v>4.2358965</v>
      </c>
      <c r="AF9" s="54">
        <v>5.3799979999999996</v>
      </c>
      <c r="AG9" s="54">
        <v>9.8958014999999993</v>
      </c>
      <c r="AH9" s="54">
        <v>2.8709935</v>
      </c>
      <c r="AI9" s="54">
        <v>8.1598170999999997</v>
      </c>
      <c r="AJ9" s="54">
        <v>6.4680285</v>
      </c>
      <c r="AK9" s="54">
        <v>0</v>
      </c>
      <c r="AL9" s="54">
        <v>3.6475260999999999</v>
      </c>
      <c r="AM9" s="54">
        <v>2.9220028</v>
      </c>
      <c r="AN9" s="54">
        <v>3.7491902000000001</v>
      </c>
      <c r="AO9" s="54">
        <v>3.4074114</v>
      </c>
      <c r="AP9" s="54">
        <v>3.3183443000000001</v>
      </c>
      <c r="AQ9" s="54">
        <v>4.7903915000000001</v>
      </c>
      <c r="AR9" s="54">
        <v>4.6920317000000002</v>
      </c>
      <c r="AS9" s="54">
        <v>2.5958500999999998</v>
      </c>
      <c r="AT9" s="54">
        <v>13.612658</v>
      </c>
      <c r="AU9" s="54">
        <v>3.3060678999999999</v>
      </c>
      <c r="AV9" s="54">
        <v>3.3284387</v>
      </c>
      <c r="AW9" s="54">
        <v>4.4363986000000004</v>
      </c>
      <c r="AX9" s="54">
        <v>8.6220456999999993</v>
      </c>
      <c r="AY9" s="54">
        <v>5.4946752999999999</v>
      </c>
      <c r="AZ9" s="54">
        <v>3.6618911999999999</v>
      </c>
      <c r="BA9" s="54">
        <v>2.8850996000000002</v>
      </c>
      <c r="BB9" s="54">
        <v>3.1216417999999999</v>
      </c>
      <c r="BC9" s="54">
        <v>8.3931234000000003</v>
      </c>
      <c r="BD9" s="66">
        <f t="shared" si="0"/>
        <v>35.682907</v>
      </c>
      <c r="BE9" s="71"/>
      <c r="BF9" s="71"/>
    </row>
    <row r="10" spans="1:58">
      <c r="B10" s="292"/>
      <c r="C10" t="s">
        <v>121</v>
      </c>
      <c r="D10" s="66" t="s">
        <v>46</v>
      </c>
      <c r="E10" s="66">
        <v>3.5307917999999998</v>
      </c>
      <c r="F10" s="66">
        <v>4.8110428000000001</v>
      </c>
      <c r="G10" s="67">
        <v>5.6042227000000002</v>
      </c>
      <c r="H10" s="68">
        <v>3.4120860999999998</v>
      </c>
      <c r="I10" s="68">
        <v>3.0381806</v>
      </c>
      <c r="J10" s="68">
        <v>27.140335</v>
      </c>
      <c r="K10" s="68">
        <v>4.0421788999999997</v>
      </c>
      <c r="L10" s="69">
        <v>3.5271195999999998</v>
      </c>
      <c r="M10" s="54">
        <v>6.4122168000000004</v>
      </c>
      <c r="N10" s="54">
        <v>5.9508349999999997</v>
      </c>
      <c r="O10" s="24">
        <v>4.47</v>
      </c>
      <c r="P10" s="54">
        <v>0</v>
      </c>
      <c r="Q10" s="54">
        <v>4.9169413999999998</v>
      </c>
      <c r="R10" s="142">
        <v>3.8467335</v>
      </c>
      <c r="S10" s="70">
        <v>4.6259541000000004</v>
      </c>
      <c r="T10" s="54">
        <v>7.7388569</v>
      </c>
      <c r="U10" s="54">
        <v>3.0705635999999998</v>
      </c>
      <c r="V10" s="54">
        <v>3.3681014</v>
      </c>
      <c r="W10" s="54">
        <v>3.6133188000000001</v>
      </c>
      <c r="X10" s="54">
        <v>3.9649087000000001</v>
      </c>
      <c r="Y10" s="54">
        <v>4.2943261000000001</v>
      </c>
      <c r="Z10" s="54">
        <v>4.1795888999999997</v>
      </c>
      <c r="AA10" s="54">
        <v>4.3245009999999997</v>
      </c>
      <c r="AB10" s="54">
        <v>7.3300172999999997</v>
      </c>
      <c r="AC10" s="54">
        <v>5.7920904999999996</v>
      </c>
      <c r="AD10" s="54">
        <v>7.8488438</v>
      </c>
      <c r="AE10" s="54">
        <v>4.0756692000000001</v>
      </c>
      <c r="AF10" s="54">
        <v>7.8130027000000002</v>
      </c>
      <c r="AG10" s="54">
        <v>6.5489639000000004</v>
      </c>
      <c r="AH10" s="54">
        <v>3.3481912999999999</v>
      </c>
      <c r="AI10" s="54">
        <v>6.4462093999999999</v>
      </c>
      <c r="AJ10" s="54">
        <v>3.9876634000000002</v>
      </c>
      <c r="AK10" s="54">
        <v>0</v>
      </c>
      <c r="AL10" s="54">
        <v>3.1365542</v>
      </c>
      <c r="AM10" s="54">
        <v>2.6341747999999998</v>
      </c>
      <c r="AN10" s="54">
        <v>3.8088478000000001</v>
      </c>
      <c r="AO10" s="54">
        <v>3.3206232999999998</v>
      </c>
      <c r="AP10" s="54">
        <v>3.2024254000000001</v>
      </c>
      <c r="AQ10" s="54">
        <v>3.5066394000000001</v>
      </c>
      <c r="AR10" s="54">
        <v>4.5290321999999996</v>
      </c>
      <c r="AS10" s="54">
        <v>2.4986006999999999</v>
      </c>
      <c r="AT10" s="54">
        <v>7.4605188</v>
      </c>
      <c r="AU10" s="54">
        <v>3.7404552999999998</v>
      </c>
      <c r="AV10" s="54">
        <v>2.2655044000000002</v>
      </c>
      <c r="AW10" s="54">
        <v>5.1885630999999997</v>
      </c>
      <c r="AX10" s="54">
        <v>8.5766752000000004</v>
      </c>
      <c r="AY10" s="54">
        <v>5.2924645000000003</v>
      </c>
      <c r="AZ10" s="54">
        <v>2.595383</v>
      </c>
      <c r="BA10" s="54">
        <v>3.7431364</v>
      </c>
      <c r="BB10" s="54">
        <v>2.9999623999999998</v>
      </c>
      <c r="BC10" s="54">
        <v>9.4943887999999994</v>
      </c>
      <c r="BD10" s="66">
        <f t="shared" si="0"/>
        <v>27.140335</v>
      </c>
      <c r="BE10" s="71"/>
      <c r="BF10" s="71"/>
    </row>
    <row r="11" spans="1:58">
      <c r="B11" s="292"/>
      <c r="C11" t="s">
        <v>121</v>
      </c>
      <c r="D11" s="66" t="s">
        <v>130</v>
      </c>
      <c r="E11" s="66">
        <v>5.0858631000000001</v>
      </c>
      <c r="F11" s="66">
        <v>5.8696913000000004</v>
      </c>
      <c r="G11" s="67">
        <v>7.2066955000000004</v>
      </c>
      <c r="H11" s="68">
        <v>5.8877731999999998</v>
      </c>
      <c r="I11" s="68">
        <v>5.2706754</v>
      </c>
      <c r="J11" s="68">
        <v>14.312165999999999</v>
      </c>
      <c r="K11" s="68">
        <v>70.616444999999999</v>
      </c>
      <c r="L11" s="69">
        <v>5.0032760999999999</v>
      </c>
      <c r="M11" s="54">
        <v>5.0455892999999996</v>
      </c>
      <c r="N11" s="54">
        <v>6.1056476999999996</v>
      </c>
      <c r="O11" s="24">
        <v>5.81</v>
      </c>
      <c r="P11" s="54">
        <v>0</v>
      </c>
      <c r="Q11" s="54">
        <v>5.0217622999999998</v>
      </c>
      <c r="R11" s="142">
        <v>5.8776482999999997</v>
      </c>
      <c r="S11" s="70">
        <v>5.7272540000000003</v>
      </c>
      <c r="T11" s="54">
        <v>10.719324</v>
      </c>
      <c r="U11" s="54">
        <v>5.5377052000000004</v>
      </c>
      <c r="V11" s="54">
        <v>5.4413434000000001</v>
      </c>
      <c r="W11" s="54">
        <v>5.2648513000000001</v>
      </c>
      <c r="X11" s="54">
        <v>5.4660865999999997</v>
      </c>
      <c r="Y11" s="54">
        <v>6.4631894000000001</v>
      </c>
      <c r="Z11" s="54">
        <v>5.2479198</v>
      </c>
      <c r="AA11" s="54">
        <v>5.3802329999999996</v>
      </c>
      <c r="AB11" s="54">
        <v>5.7469844999999999</v>
      </c>
      <c r="AC11" s="54">
        <v>5.3354350999999998</v>
      </c>
      <c r="AD11" s="54">
        <v>5.8384977999999998</v>
      </c>
      <c r="AE11" s="54">
        <v>5.8171223000000003</v>
      </c>
      <c r="AF11" s="54">
        <v>5.6826261000000002</v>
      </c>
      <c r="AG11" s="54">
        <v>5.8355230000000002</v>
      </c>
      <c r="AH11" s="54">
        <v>5.4849237999999998</v>
      </c>
      <c r="AI11" s="54">
        <v>7.5061543000000004</v>
      </c>
      <c r="AJ11" s="54">
        <v>6.0343849000000001</v>
      </c>
      <c r="AK11" s="54">
        <v>0</v>
      </c>
      <c r="AL11" s="54">
        <v>6.4975598999999997</v>
      </c>
      <c r="AM11" s="54">
        <v>5.1270810000000004</v>
      </c>
      <c r="AN11" s="54">
        <v>5.2609728999999996</v>
      </c>
      <c r="AO11" s="54">
        <v>5.8770255000000002</v>
      </c>
      <c r="AP11" s="54">
        <v>5.8336456999999999</v>
      </c>
      <c r="AQ11" s="54">
        <v>5.4987630999999997</v>
      </c>
      <c r="AR11" s="54">
        <v>5.7983460999999998</v>
      </c>
      <c r="AS11" s="54">
        <v>5.2211230999999998</v>
      </c>
      <c r="AT11" s="54">
        <v>6.3609359000000003</v>
      </c>
      <c r="AU11" s="54">
        <v>5.7791101999999999</v>
      </c>
      <c r="AV11" s="54">
        <v>5.9332504999999998</v>
      </c>
      <c r="AW11" s="54">
        <v>5.0885349</v>
      </c>
      <c r="AX11" s="54">
        <v>6.0535429000000001</v>
      </c>
      <c r="AY11" s="54">
        <v>6.3447088000000003</v>
      </c>
      <c r="AZ11" s="54">
        <v>6.0551526000000004</v>
      </c>
      <c r="BA11" s="54">
        <v>5.4675314999999998</v>
      </c>
      <c r="BB11" s="54">
        <v>5.8691331</v>
      </c>
      <c r="BC11" s="54">
        <v>6.8590065999999998</v>
      </c>
      <c r="BD11" s="66">
        <f t="shared" si="0"/>
        <v>70.616444999999999</v>
      </c>
      <c r="BE11" s="71"/>
      <c r="BF11" s="71"/>
    </row>
    <row r="12" spans="1:58">
      <c r="B12" s="292"/>
      <c r="C12" t="s">
        <v>121</v>
      </c>
      <c r="D12" s="66" t="s">
        <v>131</v>
      </c>
      <c r="E12" s="66">
        <v>2.5776104000000002</v>
      </c>
      <c r="F12" s="66">
        <v>2.8198686999999998</v>
      </c>
      <c r="G12" s="67">
        <v>4.3021345999999996</v>
      </c>
      <c r="H12" s="68">
        <v>1.3559152000000001</v>
      </c>
      <c r="I12" s="68">
        <v>1.0006664000000001</v>
      </c>
      <c r="J12" s="68">
        <v>7.1104874000000002</v>
      </c>
      <c r="K12" s="68">
        <v>1.2035537000000001</v>
      </c>
      <c r="L12" s="69">
        <v>0.92597779000000002</v>
      </c>
      <c r="M12" s="54">
        <v>1.6870341</v>
      </c>
      <c r="N12" s="54">
        <v>2.3149977000000002</v>
      </c>
      <c r="O12" s="24">
        <v>1.63</v>
      </c>
      <c r="P12" s="54">
        <v>0</v>
      </c>
      <c r="Q12" s="54">
        <v>1.2438369</v>
      </c>
      <c r="R12" s="145">
        <v>1.7532652</v>
      </c>
      <c r="S12" s="70">
        <v>1.7440675000000001</v>
      </c>
      <c r="T12" s="54">
        <v>5.8277321999999998</v>
      </c>
      <c r="U12" s="54">
        <v>1.2796529999999999</v>
      </c>
      <c r="V12" s="54">
        <v>1.3028960000000001</v>
      </c>
      <c r="W12" s="54">
        <v>1.1577953999999999</v>
      </c>
      <c r="X12" s="54">
        <v>1.3585254</v>
      </c>
      <c r="Y12" s="54">
        <v>2.0474472000000001</v>
      </c>
      <c r="Z12" s="54">
        <v>1.2610874999999999</v>
      </c>
      <c r="AA12" s="54">
        <v>1.4560521</v>
      </c>
      <c r="AB12" s="54">
        <v>2.2662320999999999</v>
      </c>
      <c r="AC12" s="54">
        <v>1.6640543999999999</v>
      </c>
      <c r="AD12" s="54">
        <v>2.2972503</v>
      </c>
      <c r="AE12" s="54">
        <v>1.7621446000000001</v>
      </c>
      <c r="AF12" s="54">
        <v>2.4225531</v>
      </c>
      <c r="AG12" s="54">
        <v>2.0436098999999999</v>
      </c>
      <c r="AH12" s="54">
        <v>1.1057211</v>
      </c>
      <c r="AI12" s="54">
        <v>3.6852404999999999</v>
      </c>
      <c r="AJ12" s="54">
        <v>1.5420577</v>
      </c>
      <c r="AK12" s="54">
        <v>0</v>
      </c>
      <c r="AL12" s="54">
        <v>1.1367647999999999</v>
      </c>
      <c r="AM12" s="54">
        <v>0.84047179999999999</v>
      </c>
      <c r="AN12" s="54">
        <v>1.2552728</v>
      </c>
      <c r="AO12" s="54">
        <v>1.4735952000000001</v>
      </c>
      <c r="AP12" s="54">
        <v>1.3941342000000001</v>
      </c>
      <c r="AQ12" s="54">
        <v>1.2159644000000001</v>
      </c>
      <c r="AR12" s="54">
        <v>1.3083226999999999</v>
      </c>
      <c r="AS12" s="54">
        <v>0.82488108000000004</v>
      </c>
      <c r="AT12" s="54">
        <v>3.0097790999999998</v>
      </c>
      <c r="AU12" s="54">
        <v>1.6119673000000001</v>
      </c>
      <c r="AV12" s="54">
        <v>1.1200888</v>
      </c>
      <c r="AW12" s="54">
        <v>1.4301142</v>
      </c>
      <c r="AX12" s="54">
        <v>2.5920435999999998</v>
      </c>
      <c r="AY12" s="54">
        <v>1.9801108999999999</v>
      </c>
      <c r="AZ12" s="54">
        <v>1.2375501</v>
      </c>
      <c r="BA12" s="54">
        <v>1.0962684</v>
      </c>
      <c r="BB12" s="54">
        <v>1.1347445</v>
      </c>
      <c r="BC12" s="54">
        <v>3.4006862999999998</v>
      </c>
      <c r="BD12" s="66">
        <f t="shared" si="0"/>
        <v>7.1104874000000002</v>
      </c>
      <c r="BE12" s="71"/>
      <c r="BF12" s="71"/>
    </row>
    <row r="13" spans="1:58">
      <c r="B13" s="292"/>
      <c r="C13" t="s">
        <v>121</v>
      </c>
      <c r="D13" s="66" t="s">
        <v>132</v>
      </c>
      <c r="E13" s="66">
        <v>3.9445610000000002</v>
      </c>
      <c r="F13" s="66">
        <v>4.7355657000000004</v>
      </c>
      <c r="G13" s="67">
        <v>6.2964661</v>
      </c>
      <c r="H13" s="68">
        <v>4.7438164</v>
      </c>
      <c r="I13" s="68">
        <v>4.1206842999999997</v>
      </c>
      <c r="J13" s="68">
        <v>12.478675000000001</v>
      </c>
      <c r="K13" s="68">
        <v>129.85562999999999</v>
      </c>
      <c r="L13" s="69">
        <v>3.8641510000000001</v>
      </c>
      <c r="M13" s="54">
        <v>3.8553049000000001</v>
      </c>
      <c r="N13" s="54">
        <v>5.0317657000000002</v>
      </c>
      <c r="O13" s="24">
        <v>4.74</v>
      </c>
      <c r="P13" s="54">
        <v>0</v>
      </c>
      <c r="Q13" s="54">
        <v>4.0189697999999998</v>
      </c>
      <c r="R13" s="145">
        <v>4.8384948000000003</v>
      </c>
      <c r="S13" s="70">
        <v>4.5840382999999996</v>
      </c>
      <c r="T13" s="54">
        <v>9.4745138999999998</v>
      </c>
      <c r="U13" s="54">
        <v>4.3385901999999996</v>
      </c>
      <c r="V13" s="54">
        <v>4.3271345999999999</v>
      </c>
      <c r="W13" s="54">
        <v>4.0838688000000003</v>
      </c>
      <c r="X13" s="54">
        <v>4.2514117000000002</v>
      </c>
      <c r="Y13" s="54">
        <v>5.6784935000000001</v>
      </c>
      <c r="Z13" s="54">
        <v>4.1700103000000004</v>
      </c>
      <c r="AA13" s="54">
        <v>4.3459257999999998</v>
      </c>
      <c r="AB13" s="54">
        <v>4.6108131999999999</v>
      </c>
      <c r="AC13" s="54">
        <v>4.1132171</v>
      </c>
      <c r="AD13" s="54">
        <v>4.7702065999999999</v>
      </c>
      <c r="AE13" s="54">
        <v>4.6560313000000004</v>
      </c>
      <c r="AF13" s="54">
        <v>4.4471410000000002</v>
      </c>
      <c r="AG13" s="54">
        <v>4.7327864000000002</v>
      </c>
      <c r="AH13" s="54">
        <v>4.3407153999999997</v>
      </c>
      <c r="AI13" s="54">
        <v>6.4961526000000003</v>
      </c>
      <c r="AJ13" s="54">
        <v>4.7926408</v>
      </c>
      <c r="AK13" s="54">
        <v>0</v>
      </c>
      <c r="AL13" s="54">
        <v>5.2597772000000003</v>
      </c>
      <c r="AM13" s="54">
        <v>4.0847294999999999</v>
      </c>
      <c r="AN13" s="54">
        <v>4.0923765000000003</v>
      </c>
      <c r="AO13" s="54">
        <v>4.8145965000000004</v>
      </c>
      <c r="AP13" s="54">
        <v>4.6221024999999996</v>
      </c>
      <c r="AQ13" s="54">
        <v>4.5532788999999996</v>
      </c>
      <c r="AR13" s="54">
        <v>5.0062103000000002</v>
      </c>
      <c r="AS13" s="54">
        <v>3.9672733999999998</v>
      </c>
      <c r="AT13" s="54">
        <v>5.3341203999999998</v>
      </c>
      <c r="AU13" s="54">
        <v>4.8747325000000004</v>
      </c>
      <c r="AV13" s="54">
        <v>4.9378222999999997</v>
      </c>
      <c r="AW13" s="54">
        <v>3.8914430000000002</v>
      </c>
      <c r="AX13" s="54">
        <v>4.8023189999999998</v>
      </c>
      <c r="AY13" s="54">
        <v>5.2418418000000004</v>
      </c>
      <c r="AZ13" s="54">
        <v>4.8762005999999998</v>
      </c>
      <c r="BA13" s="54">
        <v>4.1815078000000003</v>
      </c>
      <c r="BB13" s="54">
        <v>4.6972303000000002</v>
      </c>
      <c r="BC13" s="54">
        <v>5.8307023999999998</v>
      </c>
      <c r="BD13" s="66">
        <f t="shared" si="0"/>
        <v>129.85562999999999</v>
      </c>
      <c r="BE13" s="71"/>
      <c r="BF13" s="71"/>
    </row>
    <row r="14" spans="1:58">
      <c r="B14" s="292"/>
      <c r="C14" t="s">
        <v>121</v>
      </c>
      <c r="D14" s="66" t="s">
        <v>133</v>
      </c>
      <c r="E14" s="66">
        <v>3.9786342000000001</v>
      </c>
      <c r="F14" s="66">
        <v>4.5645148999999998</v>
      </c>
      <c r="G14" s="67">
        <v>4.7510193999999997</v>
      </c>
      <c r="H14" s="68">
        <v>2.6926665000000001</v>
      </c>
      <c r="I14" s="68">
        <v>2.2721095</v>
      </c>
      <c r="J14" s="68">
        <v>22.341771999999999</v>
      </c>
      <c r="K14" s="68">
        <v>1.8339730999999999</v>
      </c>
      <c r="L14" s="69">
        <v>2.7068873999999998</v>
      </c>
      <c r="M14" s="54">
        <v>5.1481915000000003</v>
      </c>
      <c r="N14" s="54">
        <v>4.9487512000000002</v>
      </c>
      <c r="O14" s="24">
        <v>3.56</v>
      </c>
      <c r="P14" s="54">
        <v>0</v>
      </c>
      <c r="Q14" s="54">
        <v>3.9038797000000001</v>
      </c>
      <c r="R14" s="145">
        <v>3.1476139999999999</v>
      </c>
      <c r="S14" s="70">
        <v>3.7836072000000001</v>
      </c>
      <c r="T14" s="54">
        <v>6.8841969000000001</v>
      </c>
      <c r="U14" s="54">
        <v>2.4521934000000001</v>
      </c>
      <c r="V14" s="54">
        <v>2.6785994999999998</v>
      </c>
      <c r="W14" s="54">
        <v>2.8396433000000001</v>
      </c>
      <c r="X14" s="54">
        <v>3.1533498</v>
      </c>
      <c r="Y14" s="54">
        <v>3.5282996999999998</v>
      </c>
      <c r="Z14" s="54">
        <v>3.2740496000000001</v>
      </c>
      <c r="AA14" s="54">
        <v>3.4769744999999999</v>
      </c>
      <c r="AB14" s="54">
        <v>5.9175329000000003</v>
      </c>
      <c r="AC14" s="54">
        <v>4.6719587999999996</v>
      </c>
      <c r="AD14" s="54">
        <v>6.3802905000000001</v>
      </c>
      <c r="AE14" s="54">
        <v>3.3432078999999999</v>
      </c>
      <c r="AF14" s="54">
        <v>6.3887001000000003</v>
      </c>
      <c r="AG14" s="54">
        <v>5.253171</v>
      </c>
      <c r="AH14" s="54">
        <v>2.5547048999999999</v>
      </c>
      <c r="AI14" s="54">
        <v>5.6173707000000004</v>
      </c>
      <c r="AJ14" s="54">
        <v>3.1400212999999999</v>
      </c>
      <c r="AK14" s="54">
        <v>0</v>
      </c>
      <c r="AL14" s="54">
        <v>2.3624456999999999</v>
      </c>
      <c r="AM14" s="54">
        <v>1.9601833</v>
      </c>
      <c r="AN14" s="54">
        <v>3.0013046000000001</v>
      </c>
      <c r="AO14" s="54">
        <v>2.6699074999999999</v>
      </c>
      <c r="AP14" s="54">
        <v>2.5566065</v>
      </c>
      <c r="AQ14" s="54">
        <v>2.7462390999999999</v>
      </c>
      <c r="AR14" s="54">
        <v>3.4890351000000002</v>
      </c>
      <c r="AS14" s="54">
        <v>1.9010585</v>
      </c>
      <c r="AT14" s="54">
        <v>6.2912286000000002</v>
      </c>
      <c r="AU14" s="54">
        <v>3.0073591999999998</v>
      </c>
      <c r="AV14" s="54">
        <v>1.6772956000000001</v>
      </c>
      <c r="AW14" s="54">
        <v>4.1318853000000004</v>
      </c>
      <c r="AX14" s="54">
        <v>6.9418905999999998</v>
      </c>
      <c r="AY14" s="54">
        <v>4.1668481999999996</v>
      </c>
      <c r="AZ14" s="54">
        <v>1.9871207</v>
      </c>
      <c r="BA14" s="54">
        <v>2.8663704999999999</v>
      </c>
      <c r="BB14" s="54">
        <v>2.2286564000000002</v>
      </c>
      <c r="BC14" s="54">
        <v>7.8841248999999998</v>
      </c>
      <c r="BD14" s="66">
        <f t="shared" si="0"/>
        <v>22.341771999999999</v>
      </c>
      <c r="BE14" s="71"/>
      <c r="BF14" s="71"/>
    </row>
    <row r="15" spans="1:58">
      <c r="B15" s="292"/>
      <c r="C15" t="s">
        <v>121</v>
      </c>
      <c r="D15" s="66" t="s">
        <v>134</v>
      </c>
      <c r="E15" s="66">
        <v>3.8178990000000002</v>
      </c>
      <c r="F15" s="66">
        <v>4.4635207000000001</v>
      </c>
      <c r="G15" s="67">
        <v>5.9155787999999996</v>
      </c>
      <c r="H15" s="68">
        <v>3.4158460000000002</v>
      </c>
      <c r="I15" s="68">
        <v>2.9686857999999998</v>
      </c>
      <c r="J15" s="68">
        <v>8.7285430999999996</v>
      </c>
      <c r="K15" s="68">
        <v>39.321924000000003</v>
      </c>
      <c r="L15" s="69">
        <v>3.0146801999999999</v>
      </c>
      <c r="M15" s="54">
        <v>3.0806205000000002</v>
      </c>
      <c r="N15" s="54">
        <v>9.4486647000000001</v>
      </c>
      <c r="O15" s="24">
        <v>4.45</v>
      </c>
      <c r="P15" s="54">
        <v>0</v>
      </c>
      <c r="Q15" s="54">
        <v>5.0092428</v>
      </c>
      <c r="R15" s="145">
        <v>3.7869008000000002</v>
      </c>
      <c r="S15" s="70">
        <v>4.2411612999999999</v>
      </c>
      <c r="T15" s="54">
        <v>7.7594386000000002</v>
      </c>
      <c r="U15" s="54">
        <v>3.1693893000000002</v>
      </c>
      <c r="V15" s="54">
        <v>3.2450104</v>
      </c>
      <c r="W15" s="54">
        <v>3.5846282</v>
      </c>
      <c r="X15" s="54">
        <v>3.7938193999999998</v>
      </c>
      <c r="Y15" s="54">
        <v>5.4732710999999998</v>
      </c>
      <c r="Z15" s="54">
        <v>5.0388326000000001</v>
      </c>
      <c r="AA15" s="54">
        <v>3.9994724000000001</v>
      </c>
      <c r="AB15" s="54">
        <v>5.6411733000000002</v>
      </c>
      <c r="AC15" s="54">
        <v>6.8460143999999996</v>
      </c>
      <c r="AD15" s="54">
        <v>8.0955580999999999</v>
      </c>
      <c r="AE15" s="54">
        <v>4.3060470000000004</v>
      </c>
      <c r="AF15" s="54">
        <v>5.1288065999999999</v>
      </c>
      <c r="AG15" s="54">
        <v>9.8004204000000001</v>
      </c>
      <c r="AH15" s="54">
        <v>2.7689365000000001</v>
      </c>
      <c r="AI15" s="54">
        <v>8.2699007000000009</v>
      </c>
      <c r="AJ15" s="54">
        <v>6.4598633999999997</v>
      </c>
      <c r="AK15" s="54">
        <v>0</v>
      </c>
      <c r="AL15" s="54">
        <v>3.6122687999999998</v>
      </c>
      <c r="AM15" s="54">
        <v>2.9089732000000001</v>
      </c>
      <c r="AN15" s="54">
        <v>3.7548922999999998</v>
      </c>
      <c r="AO15" s="54">
        <v>3.4728870000000001</v>
      </c>
      <c r="AP15" s="54">
        <v>3.3790767000000002</v>
      </c>
      <c r="AQ15" s="54">
        <v>4.8563920999999999</v>
      </c>
      <c r="AR15" s="54">
        <v>4.6261964999999998</v>
      </c>
      <c r="AS15" s="54">
        <v>2.7074699</v>
      </c>
      <c r="AT15" s="54">
        <v>13.868874999999999</v>
      </c>
      <c r="AU15" s="54">
        <v>3.2639087</v>
      </c>
      <c r="AV15" s="54">
        <v>3.2834069000000001</v>
      </c>
      <c r="AW15" s="54">
        <v>4.3726286999999999</v>
      </c>
      <c r="AX15" s="54">
        <v>8.2851181999999994</v>
      </c>
      <c r="AY15" s="54">
        <v>5.2001571000000002</v>
      </c>
      <c r="AZ15" s="54">
        <v>3.6685048999999998</v>
      </c>
      <c r="BA15" s="54">
        <v>2.8018361000000001</v>
      </c>
      <c r="BB15" s="54">
        <v>2.9362360999999999</v>
      </c>
      <c r="BC15" s="54">
        <v>8.0988731999999999</v>
      </c>
      <c r="BD15" s="66">
        <f t="shared" si="0"/>
        <v>39.321924000000003</v>
      </c>
      <c r="BE15" s="71"/>
      <c r="BF15" s="71"/>
    </row>
    <row r="16" spans="1:58">
      <c r="B16" s="292"/>
      <c r="C16" t="s">
        <v>121</v>
      </c>
      <c r="D16" s="66" t="s">
        <v>135</v>
      </c>
      <c r="E16" s="66">
        <v>3.8624977</v>
      </c>
      <c r="F16" s="66">
        <v>4.7360550000000003</v>
      </c>
      <c r="G16" s="67">
        <v>6.2549479999999997</v>
      </c>
      <c r="H16" s="68">
        <v>2.7556864000000001</v>
      </c>
      <c r="I16" s="68">
        <v>2.3412961000000001</v>
      </c>
      <c r="J16" s="68">
        <v>21.610937</v>
      </c>
      <c r="K16" s="68">
        <v>1.9692516</v>
      </c>
      <c r="L16" s="69">
        <v>2.7309035000000002</v>
      </c>
      <c r="M16" s="54">
        <v>5.0853307000000001</v>
      </c>
      <c r="N16" s="54">
        <v>4.9256446</v>
      </c>
      <c r="O16" s="24">
        <v>3.59</v>
      </c>
      <c r="P16" s="54">
        <v>0</v>
      </c>
      <c r="Q16" s="54">
        <v>3.8814308999999998</v>
      </c>
      <c r="R16" s="145">
        <v>3.1970969999999999</v>
      </c>
      <c r="S16" s="70">
        <v>3.7919413999999998</v>
      </c>
      <c r="T16" s="54">
        <v>7.0074170999999996</v>
      </c>
      <c r="U16" s="54">
        <v>2.5080098999999998</v>
      </c>
      <c r="V16" s="54">
        <v>2.7278099</v>
      </c>
      <c r="W16" s="54">
        <v>2.8736369000000002</v>
      </c>
      <c r="X16" s="54">
        <v>3.183856</v>
      </c>
      <c r="Y16" s="54">
        <v>3.5810168</v>
      </c>
      <c r="Z16" s="54">
        <v>3.2960962999999999</v>
      </c>
      <c r="AA16" s="54">
        <v>3.4892799000000001</v>
      </c>
      <c r="AB16" s="54">
        <v>5.8667075999999998</v>
      </c>
      <c r="AC16" s="54">
        <v>4.6371656999999997</v>
      </c>
      <c r="AD16" s="54">
        <v>6.2987988000000001</v>
      </c>
      <c r="AE16" s="54">
        <v>3.3775833999999998</v>
      </c>
      <c r="AF16" s="54">
        <v>6.3091328999999998</v>
      </c>
      <c r="AG16" s="54">
        <v>5.2279441000000002</v>
      </c>
      <c r="AH16" s="54">
        <v>2.6169723999999999</v>
      </c>
      <c r="AI16" s="54">
        <v>5.6299279000000002</v>
      </c>
      <c r="AJ16" s="54">
        <v>3.2018553999999999</v>
      </c>
      <c r="AK16" s="54">
        <v>0</v>
      </c>
      <c r="AL16" s="54">
        <v>2.4562168</v>
      </c>
      <c r="AM16" s="54">
        <v>2.0302115999999999</v>
      </c>
      <c r="AN16" s="54">
        <v>3.0318792999999999</v>
      </c>
      <c r="AO16" s="54">
        <v>2.7305926999999999</v>
      </c>
      <c r="AP16" s="54">
        <v>2.6220607999999999</v>
      </c>
      <c r="AQ16" s="54">
        <v>2.7935926000000002</v>
      </c>
      <c r="AR16" s="54">
        <v>3.5099898999999999</v>
      </c>
      <c r="AS16" s="54">
        <v>1.9662010999999999</v>
      </c>
      <c r="AT16" s="54">
        <v>6.2319579000000003</v>
      </c>
      <c r="AU16" s="54">
        <v>3.0600209</v>
      </c>
      <c r="AV16" s="54">
        <v>1.7957012000000001</v>
      </c>
      <c r="AW16" s="54">
        <v>4.1123897999999999</v>
      </c>
      <c r="AX16" s="54">
        <v>6.8671214999999997</v>
      </c>
      <c r="AY16" s="54">
        <v>4.2136487999999996</v>
      </c>
      <c r="AZ16" s="54">
        <v>2.0841444999999998</v>
      </c>
      <c r="BA16" s="54">
        <v>2.9117690999999999</v>
      </c>
      <c r="BB16" s="54">
        <v>2.3288373</v>
      </c>
      <c r="BC16" s="54">
        <v>7.7890609</v>
      </c>
      <c r="BD16" s="66">
        <f t="shared" si="0"/>
        <v>21.610937</v>
      </c>
      <c r="BE16" s="71"/>
      <c r="BF16" s="71"/>
    </row>
    <row r="17" spans="1:58">
      <c r="B17" s="292"/>
      <c r="C17" t="s">
        <v>121</v>
      </c>
      <c r="D17" s="66" t="s">
        <v>136</v>
      </c>
      <c r="E17" s="66">
        <v>2.5524963000000001</v>
      </c>
      <c r="F17" s="66">
        <v>4.7077106999999998</v>
      </c>
      <c r="G17" s="67">
        <v>8.5016318999999996</v>
      </c>
      <c r="H17" s="68">
        <v>8.1914730000000002</v>
      </c>
      <c r="I17" s="68">
        <v>5.8037381000000003</v>
      </c>
      <c r="J17" s="68">
        <v>16.597536999999999</v>
      </c>
      <c r="K17" s="68">
        <v>125.75671</v>
      </c>
      <c r="L17" s="69">
        <v>6.1271408000000003</v>
      </c>
      <c r="M17" s="54">
        <v>7.0762048999999996</v>
      </c>
      <c r="N17" s="54">
        <v>7.5449140000000003</v>
      </c>
      <c r="O17" s="24">
        <v>7.62</v>
      </c>
      <c r="P17" s="54">
        <v>12.550981999999999</v>
      </c>
      <c r="Q17" s="54">
        <v>5.1111133000000004</v>
      </c>
      <c r="R17" s="145">
        <v>6.1461977000000001</v>
      </c>
      <c r="S17" s="70">
        <v>8.2924591000000003</v>
      </c>
      <c r="T17" s="54">
        <v>13.909224999999999</v>
      </c>
      <c r="U17" s="54">
        <v>8.3494528999999993</v>
      </c>
      <c r="V17" s="54">
        <v>7.3939781</v>
      </c>
      <c r="W17" s="54">
        <v>5.7429113000000003</v>
      </c>
      <c r="X17" s="54">
        <v>6.5440816999999996</v>
      </c>
      <c r="Y17" s="54">
        <v>9.7650103000000001</v>
      </c>
      <c r="Z17" s="54">
        <v>9.1561511000000007</v>
      </c>
      <c r="AA17" s="54">
        <v>8.0619311000000007</v>
      </c>
      <c r="AB17" s="54">
        <v>6.7212963999999999</v>
      </c>
      <c r="AC17" s="54">
        <v>8.9791378999999996</v>
      </c>
      <c r="AD17" s="54">
        <v>9.1437355</v>
      </c>
      <c r="AE17" s="54">
        <v>6.9039716000000002</v>
      </c>
      <c r="AF17" s="54">
        <v>6.3361539999999996</v>
      </c>
      <c r="AG17" s="54">
        <v>8.6927246</v>
      </c>
      <c r="AH17" s="54">
        <v>5.5172888999999996</v>
      </c>
      <c r="AI17" s="54">
        <v>14.096463999999999</v>
      </c>
      <c r="AJ17" s="54">
        <v>10.248346</v>
      </c>
      <c r="AK17" s="54">
        <v>0</v>
      </c>
      <c r="AL17" s="54">
        <v>7.5278546999999998</v>
      </c>
      <c r="AM17" s="54">
        <v>5.1892465999999997</v>
      </c>
      <c r="AN17" s="54">
        <v>5.8131805999999999</v>
      </c>
      <c r="AO17" s="54">
        <v>7.3152831000000003</v>
      </c>
      <c r="AP17" s="54">
        <v>6.0208529999999998</v>
      </c>
      <c r="AQ17" s="54">
        <v>7.5378793000000002</v>
      </c>
      <c r="AR17" s="54">
        <v>6.2713124999999996</v>
      </c>
      <c r="AS17" s="54">
        <v>5.6857059000000003</v>
      </c>
      <c r="AT17" s="54">
        <v>13.504611000000001</v>
      </c>
      <c r="AU17" s="54">
        <v>7.9617345999999998</v>
      </c>
      <c r="AV17" s="54">
        <v>6.3574602999999996</v>
      </c>
      <c r="AW17" s="54">
        <v>8.7143318000000001</v>
      </c>
      <c r="AX17" s="54">
        <v>5.6133965000000003</v>
      </c>
      <c r="AY17" s="54">
        <v>12.545749000000001</v>
      </c>
      <c r="AZ17" s="54">
        <v>6.8060970999999997</v>
      </c>
      <c r="BA17" s="54">
        <v>5.5321388999999996</v>
      </c>
      <c r="BB17" s="54">
        <v>4.5142870999999998</v>
      </c>
      <c r="BC17" s="54">
        <v>13.799429999999999</v>
      </c>
      <c r="BD17" s="66">
        <f t="shared" si="0"/>
        <v>125.75671</v>
      </c>
      <c r="BE17" s="71"/>
      <c r="BF17" s="71"/>
    </row>
    <row r="18" spans="1:58">
      <c r="B18" s="292"/>
      <c r="C18" t="s">
        <v>121</v>
      </c>
      <c r="D18" s="66" t="s">
        <v>137</v>
      </c>
      <c r="E18" s="66">
        <v>2.2363607000000001</v>
      </c>
      <c r="F18" s="66">
        <v>3.1979118999999998</v>
      </c>
      <c r="G18" s="67">
        <v>4.4852793000000002</v>
      </c>
      <c r="H18" s="68">
        <v>2.7072031000000001</v>
      </c>
      <c r="I18" s="68">
        <v>2.3954732000000001</v>
      </c>
      <c r="J18" s="68">
        <v>13.458352</v>
      </c>
      <c r="K18" s="68">
        <v>2.7597938000000002</v>
      </c>
      <c r="L18" s="69">
        <v>2.2934701999999998</v>
      </c>
      <c r="M18" s="54">
        <v>3.7178436000000001</v>
      </c>
      <c r="N18" s="54">
        <v>3.9840353999999998</v>
      </c>
      <c r="O18" s="24">
        <v>3.25</v>
      </c>
      <c r="P18" s="54">
        <v>0</v>
      </c>
      <c r="Q18" s="54">
        <v>2.9333558000000002</v>
      </c>
      <c r="R18" s="145">
        <v>3.0256747000000002</v>
      </c>
      <c r="S18" s="70">
        <v>3.1773848999999998</v>
      </c>
      <c r="T18" s="54">
        <v>7.6025323</v>
      </c>
      <c r="U18" s="54">
        <v>2.4006636000000001</v>
      </c>
      <c r="V18" s="54">
        <v>2.5651038000000002</v>
      </c>
      <c r="W18" s="54">
        <v>2.5272318</v>
      </c>
      <c r="X18" s="54">
        <v>2.8047121000000002</v>
      </c>
      <c r="Y18" s="54">
        <v>3.4778517</v>
      </c>
      <c r="Z18" s="54">
        <v>2.8926411000000001</v>
      </c>
      <c r="AA18" s="54">
        <v>2.9106193</v>
      </c>
      <c r="AB18" s="54">
        <v>4.6137188</v>
      </c>
      <c r="AC18" s="54">
        <v>3.5381095</v>
      </c>
      <c r="AD18" s="54">
        <v>4.7291265999999998</v>
      </c>
      <c r="AE18" s="54">
        <v>3.051018</v>
      </c>
      <c r="AF18" s="54">
        <v>4.7300971000000001</v>
      </c>
      <c r="AG18" s="54">
        <v>4.2546372999999997</v>
      </c>
      <c r="AH18" s="54">
        <v>2.5717412999999998</v>
      </c>
      <c r="AI18" s="54">
        <v>5.1152347000000002</v>
      </c>
      <c r="AJ18" s="54">
        <v>3.1410323</v>
      </c>
      <c r="AK18" s="54">
        <v>0</v>
      </c>
      <c r="AL18" s="54">
        <v>2.6306006000000002</v>
      </c>
      <c r="AM18" s="54">
        <v>2.0975826</v>
      </c>
      <c r="AN18" s="54">
        <v>2.6749501000000002</v>
      </c>
      <c r="AO18" s="54">
        <v>2.6625904999999999</v>
      </c>
      <c r="AP18" s="54">
        <v>2.5907781000000001</v>
      </c>
      <c r="AQ18" s="54">
        <v>2.629416</v>
      </c>
      <c r="AR18" s="54">
        <v>3.0518803999999999</v>
      </c>
      <c r="AS18" s="54">
        <v>1.9413716000000001</v>
      </c>
      <c r="AT18" s="54">
        <v>4.9503925000000004</v>
      </c>
      <c r="AU18" s="54">
        <v>2.961703</v>
      </c>
      <c r="AV18" s="54">
        <v>2.3487022</v>
      </c>
      <c r="AW18" s="54">
        <v>3.2049466</v>
      </c>
      <c r="AX18" s="54">
        <v>5.3274436999999999</v>
      </c>
      <c r="AY18" s="54">
        <v>4.0923980999999996</v>
      </c>
      <c r="AZ18" s="54">
        <v>2.4198436000000001</v>
      </c>
      <c r="BA18" s="54">
        <v>2.6537611000000001</v>
      </c>
      <c r="BB18" s="54">
        <v>2.6804291999999998</v>
      </c>
      <c r="BC18" s="54">
        <v>6.0409515000000003</v>
      </c>
      <c r="BD18" s="66">
        <f t="shared" si="0"/>
        <v>13.458352</v>
      </c>
      <c r="BE18" s="71"/>
      <c r="BF18" s="71"/>
    </row>
    <row r="19" spans="1:58">
      <c r="B19" s="292"/>
      <c r="C19" t="s">
        <v>121</v>
      </c>
      <c r="D19" s="66" t="s">
        <v>138</v>
      </c>
      <c r="E19" s="66">
        <v>3.5635222</v>
      </c>
      <c r="F19" s="66">
        <v>3.9011586</v>
      </c>
      <c r="G19" s="67">
        <v>8.7114075</v>
      </c>
      <c r="H19" s="68">
        <v>5.5852671000000003</v>
      </c>
      <c r="I19" s="68">
        <v>3.4813784000000001</v>
      </c>
      <c r="J19" s="68">
        <v>18.971063000000001</v>
      </c>
      <c r="K19" s="68">
        <v>32.706696999999998</v>
      </c>
      <c r="L19" s="69">
        <v>4.2132506000000003</v>
      </c>
      <c r="M19" s="54">
        <v>6.2567443999999997</v>
      </c>
      <c r="N19" s="54">
        <v>8.0454322000000005</v>
      </c>
      <c r="O19" s="24">
        <v>5.96</v>
      </c>
      <c r="P19" s="54">
        <v>7.4347554000000002</v>
      </c>
      <c r="Q19" s="54">
        <v>4.4608850999999996</v>
      </c>
      <c r="R19" s="145">
        <v>4.0789989000000002</v>
      </c>
      <c r="S19" s="70">
        <v>6.8944574999999997</v>
      </c>
      <c r="T19" s="54">
        <v>11.394330999999999</v>
      </c>
      <c r="U19" s="54">
        <v>6.1691611999999996</v>
      </c>
      <c r="V19" s="54">
        <v>5.1438920000000001</v>
      </c>
      <c r="W19" s="54">
        <v>3.7693888000000002</v>
      </c>
      <c r="X19" s="54">
        <v>4.5535744999999999</v>
      </c>
      <c r="Y19" s="54">
        <v>7.5973071000000001</v>
      </c>
      <c r="Z19" s="54">
        <v>8.1444881999999996</v>
      </c>
      <c r="AA19" s="54">
        <v>6.6521013</v>
      </c>
      <c r="AB19" s="54">
        <v>7.5788473999999999</v>
      </c>
      <c r="AC19" s="54">
        <v>8.5652016</v>
      </c>
      <c r="AD19" s="54">
        <v>9.4685137000000008</v>
      </c>
      <c r="AE19" s="54">
        <v>5.3133062999999998</v>
      </c>
      <c r="AF19" s="54">
        <v>6.2707774000000001</v>
      </c>
      <c r="AG19" s="54">
        <v>8.6868724999999998</v>
      </c>
      <c r="AH19" s="54">
        <v>3.2940558000000002</v>
      </c>
      <c r="AI19" s="54">
        <v>14.101766</v>
      </c>
      <c r="AJ19" s="54">
        <v>9.2561009999999992</v>
      </c>
      <c r="AK19" s="54">
        <v>0</v>
      </c>
      <c r="AL19" s="54">
        <v>3.7275223999999998</v>
      </c>
      <c r="AM19" s="54">
        <v>2.5335930000000002</v>
      </c>
      <c r="AN19" s="54">
        <v>4.0188838999999996</v>
      </c>
      <c r="AO19" s="54">
        <v>4.9989435000000002</v>
      </c>
      <c r="AP19" s="54">
        <v>3.6684465999999998</v>
      </c>
      <c r="AQ19" s="54">
        <v>5.7293979000000004</v>
      </c>
      <c r="AR19" s="54">
        <v>4.0612824999999999</v>
      </c>
      <c r="AS19" s="54">
        <v>3.1820868</v>
      </c>
      <c r="AT19" s="54">
        <v>15.878269</v>
      </c>
      <c r="AU19" s="54">
        <v>5.8915591000000003</v>
      </c>
      <c r="AV19" s="54">
        <v>3.5619518999999999</v>
      </c>
      <c r="AW19" s="54">
        <v>7.6065315</v>
      </c>
      <c r="AX19" s="54">
        <v>7.2080545999999996</v>
      </c>
      <c r="AY19" s="54">
        <v>10.54654</v>
      </c>
      <c r="AZ19" s="54">
        <v>4.2302334000000004</v>
      </c>
      <c r="BA19" s="54">
        <v>3.2350360999999999</v>
      </c>
      <c r="BB19" s="54">
        <v>2.9027989999999999</v>
      </c>
      <c r="BC19" s="54">
        <v>13.858877</v>
      </c>
      <c r="BD19" s="66">
        <f t="shared" si="0"/>
        <v>32.706696999999998</v>
      </c>
      <c r="BE19" s="71"/>
      <c r="BF19" s="71"/>
    </row>
    <row r="20" spans="1:58">
      <c r="B20" s="292"/>
      <c r="C20" t="s">
        <v>121</v>
      </c>
      <c r="D20" s="66" t="s">
        <v>139</v>
      </c>
      <c r="E20" s="66">
        <v>0.39815331999999998</v>
      </c>
      <c r="F20" s="66">
        <v>1.3057482</v>
      </c>
      <c r="G20" s="67">
        <v>1.8123327</v>
      </c>
      <c r="H20" s="68">
        <v>0.94305052</v>
      </c>
      <c r="I20" s="68">
        <v>0.64076732999999997</v>
      </c>
      <c r="J20" s="68">
        <v>2.5120586999999999</v>
      </c>
      <c r="K20" s="68">
        <v>0.86005379999999998</v>
      </c>
      <c r="L20" s="69">
        <v>0.39027239000000002</v>
      </c>
      <c r="M20" s="54">
        <v>0.40206023000000002</v>
      </c>
      <c r="N20" s="54">
        <v>1.4586766</v>
      </c>
      <c r="O20" s="24">
        <v>0.93</v>
      </c>
      <c r="P20" s="54">
        <v>2.9291953999999998</v>
      </c>
      <c r="Q20" s="54">
        <v>0.26750225999999999</v>
      </c>
      <c r="R20" s="145">
        <v>0.96557504000000005</v>
      </c>
      <c r="S20" s="70">
        <v>1.2958422000000001</v>
      </c>
      <c r="T20" s="54">
        <v>3.9083459</v>
      </c>
      <c r="U20" s="54">
        <v>0.73863027999999997</v>
      </c>
      <c r="V20" s="54">
        <v>0.75305805000000003</v>
      </c>
      <c r="W20" s="54">
        <v>0.62845715000000002</v>
      </c>
      <c r="X20" s="54">
        <v>0.58893609000000002</v>
      </c>
      <c r="Y20" s="54">
        <v>1.9419618000000001</v>
      </c>
      <c r="Z20" s="54">
        <v>0.46943621000000002</v>
      </c>
      <c r="AA20" s="54">
        <v>0.79394852000000005</v>
      </c>
      <c r="AB20" s="54">
        <v>0.87046447999999998</v>
      </c>
      <c r="AC20" s="54">
        <v>0.66604454000000002</v>
      </c>
      <c r="AD20" s="54">
        <v>0.73754483000000004</v>
      </c>
      <c r="AE20" s="54">
        <v>0.85085326999999999</v>
      </c>
      <c r="AF20" s="54">
        <v>1.1827799999999999</v>
      </c>
      <c r="AG20" s="54">
        <v>0.81944828999999997</v>
      </c>
      <c r="AH20" s="54">
        <v>0.55965522999999995</v>
      </c>
      <c r="AI20" s="54">
        <v>3.2889721999999999</v>
      </c>
      <c r="AJ20" s="54">
        <v>0.86204775</v>
      </c>
      <c r="AK20" s="54">
        <v>0</v>
      </c>
      <c r="AL20" s="54">
        <v>0.77472107999999995</v>
      </c>
      <c r="AM20" s="54">
        <v>0.43502944999999998</v>
      </c>
      <c r="AN20" s="54">
        <v>0.83253991999999999</v>
      </c>
      <c r="AO20" s="54">
        <v>0.86744827000000002</v>
      </c>
      <c r="AP20" s="54">
        <v>0.85799767999999998</v>
      </c>
      <c r="AQ20" s="54">
        <v>0.52314059999999996</v>
      </c>
      <c r="AR20" s="54">
        <v>0.56828268000000004</v>
      </c>
      <c r="AS20" s="54">
        <v>0.57136542000000001</v>
      </c>
      <c r="AT20" s="54">
        <v>1.5743803000000001</v>
      </c>
      <c r="AU20" s="54">
        <v>0.87963623999999996</v>
      </c>
      <c r="AV20" s="54">
        <v>0.82378797000000004</v>
      </c>
      <c r="AW20" s="54">
        <v>0.44655660000000003</v>
      </c>
      <c r="AX20" s="54">
        <v>1.0427133</v>
      </c>
      <c r="AY20" s="54">
        <v>1.0366275</v>
      </c>
      <c r="AZ20" s="54">
        <v>0.91996723999999996</v>
      </c>
      <c r="BA20" s="54">
        <v>0.64123960999999996</v>
      </c>
      <c r="BB20" s="54">
        <v>1.0397816</v>
      </c>
      <c r="BC20" s="54">
        <v>1.5428713999999999</v>
      </c>
      <c r="BD20" s="66">
        <f t="shared" si="0"/>
        <v>3.9083459</v>
      </c>
      <c r="BE20" s="71"/>
      <c r="BF20" s="71"/>
    </row>
    <row r="21" spans="1:58">
      <c r="B21" s="292"/>
      <c r="C21" t="s">
        <v>121</v>
      </c>
      <c r="D21" s="66" t="s">
        <v>140</v>
      </c>
      <c r="E21" s="66">
        <v>0.4149486</v>
      </c>
      <c r="F21" s="66">
        <v>1.3109189999999999</v>
      </c>
      <c r="G21" s="67">
        <v>2.3760802999999999</v>
      </c>
      <c r="H21" s="68">
        <v>1.0688903000000001</v>
      </c>
      <c r="I21" s="68">
        <v>0.85972172000000002</v>
      </c>
      <c r="J21" s="68">
        <v>2.5841427000000001</v>
      </c>
      <c r="K21" s="68">
        <v>1.3921904000000001</v>
      </c>
      <c r="L21" s="69">
        <v>0.40706767999999999</v>
      </c>
      <c r="M21" s="54">
        <v>0.51617457</v>
      </c>
      <c r="N21" s="54">
        <v>1.4943553999999999</v>
      </c>
      <c r="O21" s="24">
        <v>1.1599999999999999</v>
      </c>
      <c r="P21" s="54">
        <v>3.3733317999999999</v>
      </c>
      <c r="Q21" s="54">
        <v>0.31268646</v>
      </c>
      <c r="R21" s="145">
        <v>1.0449025000000001</v>
      </c>
      <c r="S21" s="70">
        <v>1.3014204</v>
      </c>
      <c r="T21" s="54">
        <v>4.5044456000000004</v>
      </c>
      <c r="U21" s="54">
        <v>0.73110596000000005</v>
      </c>
      <c r="V21" s="54">
        <v>0.79889104</v>
      </c>
      <c r="W21" s="54">
        <v>0.69215177000000006</v>
      </c>
      <c r="X21" s="54">
        <v>0.67563503000000003</v>
      </c>
      <c r="Y21" s="54">
        <v>2.0932852999999998</v>
      </c>
      <c r="Z21" s="54">
        <v>0.64544473999999996</v>
      </c>
      <c r="AA21" s="54">
        <v>0.83261538000000002</v>
      </c>
      <c r="AB21" s="54">
        <v>1.2386794000000001</v>
      </c>
      <c r="AC21" s="54">
        <v>0.74703008999999998</v>
      </c>
      <c r="AD21" s="54">
        <v>0.99076902</v>
      </c>
      <c r="AE21" s="54">
        <v>0.87892376999999999</v>
      </c>
      <c r="AF21" s="54">
        <v>1.4165059</v>
      </c>
      <c r="AG21" s="54">
        <v>1.1888196</v>
      </c>
      <c r="AH21" s="54">
        <v>0.79195762999999997</v>
      </c>
      <c r="AI21" s="54">
        <v>3.3416478999999999</v>
      </c>
      <c r="AJ21" s="54">
        <v>1.1230340999999999</v>
      </c>
      <c r="AK21" s="54">
        <v>0</v>
      </c>
      <c r="AL21" s="54">
        <v>0.99823574999999998</v>
      </c>
      <c r="AM21" s="54">
        <v>0.60170762</v>
      </c>
      <c r="AN21" s="54">
        <v>0.93186964999999999</v>
      </c>
      <c r="AO21" s="54">
        <v>0.91988780000000003</v>
      </c>
      <c r="AP21" s="54">
        <v>0.91738215000000001</v>
      </c>
      <c r="AQ21" s="54">
        <v>0.63170325000000005</v>
      </c>
      <c r="AR21" s="54">
        <v>0.78735922000000003</v>
      </c>
      <c r="AS21" s="54">
        <v>0.56500859999999997</v>
      </c>
      <c r="AT21" s="54">
        <v>1.6232378999999999</v>
      </c>
      <c r="AU21" s="54">
        <v>1.0381176999999999</v>
      </c>
      <c r="AV21" s="54">
        <v>1.0975325</v>
      </c>
      <c r="AW21" s="54">
        <v>0.56716067999999997</v>
      </c>
      <c r="AX21" s="54">
        <v>1.5101905</v>
      </c>
      <c r="AY21" s="54">
        <v>1.5362431999999999</v>
      </c>
      <c r="AZ21" s="54">
        <v>1.1179716</v>
      </c>
      <c r="BA21" s="54">
        <v>0.81845816000000005</v>
      </c>
      <c r="BB21" s="54">
        <v>1.4611818000000001</v>
      </c>
      <c r="BC21" s="54">
        <v>1.8991544</v>
      </c>
      <c r="BD21" s="66">
        <f t="shared" si="0"/>
        <v>4.5044456000000004</v>
      </c>
      <c r="BE21" s="71"/>
      <c r="BF21" s="71"/>
    </row>
    <row r="22" spans="1:58" ht="14.4" thickBot="1">
      <c r="A22" s="45" t="s">
        <v>141</v>
      </c>
      <c r="B22" s="293"/>
      <c r="C22" s="45" t="s">
        <v>121</v>
      </c>
      <c r="D22" s="72" t="s">
        <v>142</v>
      </c>
      <c r="E22" s="73">
        <v>2.82</v>
      </c>
      <c r="F22" s="73">
        <v>5.31</v>
      </c>
      <c r="G22" s="73">
        <v>4.32</v>
      </c>
      <c r="H22" s="74">
        <f>tblCO2faktor[[#This Row],[Mellemland]]</f>
        <v>5.31</v>
      </c>
      <c r="I22" s="74">
        <f>tblCO2faktor[[#This Row],[Mellemland]]</f>
        <v>5.31</v>
      </c>
      <c r="J22" s="74">
        <f>tblCO2faktor[[#This Row],[Iland]]</f>
        <v>2.82</v>
      </c>
      <c r="K22" s="74">
        <f>tblCO2faktor[[#This Row],[Uland]]</f>
        <v>4.32</v>
      </c>
      <c r="L22" s="75">
        <v>2.82</v>
      </c>
      <c r="M22" s="59">
        <f>tblCO2faktor[[#This Row],[Mellemland]]</f>
        <v>5.31</v>
      </c>
      <c r="N22" s="59">
        <f>tblCO2faktor[[#This Row],[Iland]]</f>
        <v>2.82</v>
      </c>
      <c r="O22" s="146">
        <f>MAX(O5:O21)</f>
        <v>7.62</v>
      </c>
      <c r="P22" s="59">
        <f>tblCO2faktor[[#This Row],[Uland]]</f>
        <v>4.32</v>
      </c>
      <c r="Q22" s="59">
        <f>tblCO2faktor[[#This Row],[Iland]]</f>
        <v>2.82</v>
      </c>
      <c r="R22" s="146">
        <v>3.05</v>
      </c>
      <c r="S22" s="76">
        <v>5.31</v>
      </c>
      <c r="T22" s="59">
        <f>tblCO2faktor[[#This Row],[Uland]]</f>
        <v>4.32</v>
      </c>
      <c r="U22" s="59">
        <f>tblCO2faktor[[#This Row],[Iland]]</f>
        <v>2.82</v>
      </c>
      <c r="V22" s="59">
        <f>tblCO2faktor[[#This Row],[Iland]]</f>
        <v>2.82</v>
      </c>
      <c r="W22" s="59">
        <f>tblCO2faktor[[#This Row],[Iland]]</f>
        <v>2.82</v>
      </c>
      <c r="X22" s="59">
        <f>tblCO2faktor[[#This Row],[Mellemland]]</f>
        <v>5.31</v>
      </c>
      <c r="Y22" s="59">
        <f>tblCO2faktor[[#This Row],[Mellemland]]</f>
        <v>5.31</v>
      </c>
      <c r="Z22" s="59">
        <f>tblCO2faktor[[#This Row],[Mellemland]]</f>
        <v>5.31</v>
      </c>
      <c r="AA22" s="59">
        <f>tblCO2faktor[[#This Row],[Iland]]</f>
        <v>2.82</v>
      </c>
      <c r="AB22" s="59">
        <f>tblCO2faktor[[#This Row],[Uland]]</f>
        <v>4.32</v>
      </c>
      <c r="AC22" s="59">
        <f>tblCO2faktor[[#This Row],[Mellemland]]</f>
        <v>5.31</v>
      </c>
      <c r="AD22" s="59">
        <f>tblCO2faktor[[#This Row],[Uland]]</f>
        <v>4.32</v>
      </c>
      <c r="AE22" s="59">
        <f>tblCO2faktor[[#This Row],[Iland]]</f>
        <v>2.82</v>
      </c>
      <c r="AF22" s="59">
        <f>tblCO2faktor[[#This Row],[Mellemland]]</f>
        <v>5.31</v>
      </c>
      <c r="AG22" s="59">
        <f>tblCO2faktor[[#This Row],[Uland]]</f>
        <v>4.32</v>
      </c>
      <c r="AH22" s="59">
        <f>tblCO2faktor[[#This Row],[Uland]]</f>
        <v>4.32</v>
      </c>
      <c r="AI22" s="59">
        <f>tblCO2faktor[[#This Row],[Iland]]</f>
        <v>2.82</v>
      </c>
      <c r="AJ22" s="59">
        <f>tblCO2faktor[[#This Row],[Uland]]</f>
        <v>4.32</v>
      </c>
      <c r="AK22" s="59">
        <f>tblCO2faktor[[#This Row],[Iland]]</f>
        <v>2.82</v>
      </c>
      <c r="AL22" s="59">
        <f>tblCO2faktor[[#This Row],[Uland]]</f>
        <v>4.32</v>
      </c>
      <c r="AM22" s="59">
        <f>tblCO2faktor[[#This Row],[Mellemland]]</f>
        <v>5.31</v>
      </c>
      <c r="AN22" s="59">
        <f>tblCO2faktor[[#This Row],[Mellemland]]</f>
        <v>5.31</v>
      </c>
      <c r="AO22" s="59">
        <f>tblCO2faktor[[#This Row],[Iland]]</f>
        <v>2.82</v>
      </c>
      <c r="AP22" s="59">
        <f>tblCO2faktor[[#This Row],[Iland]]</f>
        <v>2.82</v>
      </c>
      <c r="AQ22" s="59">
        <f>tblCO2faktor[[#This Row],[Mellemland]]</f>
        <v>5.31</v>
      </c>
      <c r="AR22" s="59">
        <f>tblCO2faktor[[#This Row],[Mellemland]]</f>
        <v>5.31</v>
      </c>
      <c r="AS22" s="59">
        <f>tblCO2faktor[[#This Row],[Iland]]</f>
        <v>2.82</v>
      </c>
      <c r="AT22" s="59">
        <f>tblCO2faktor[[#This Row],[Iland]]</f>
        <v>2.82</v>
      </c>
      <c r="AU22" s="59">
        <f>tblCO2faktor[[#This Row],[Mellemland]]</f>
        <v>5.31</v>
      </c>
      <c r="AV22" s="59">
        <f>tblCO2faktor[[#This Row],[Uland]]</f>
        <v>4.32</v>
      </c>
      <c r="AW22" s="59">
        <f>tblCO2faktor[[#This Row],[Uland]]</f>
        <v>4.32</v>
      </c>
      <c r="AX22" s="59">
        <f>tblCO2faktor[[#This Row],[Uland]]</f>
        <v>4.32</v>
      </c>
      <c r="AY22" s="59">
        <f>tblCO2faktor[[#This Row],[Mellemland]]</f>
        <v>5.31</v>
      </c>
      <c r="AZ22" s="59">
        <f>tblCO2faktor[[#This Row],[Mellemland]]</f>
        <v>5.31</v>
      </c>
      <c r="BA22" s="59">
        <f>tblCO2faktor[[#This Row],[Mellemland]]</f>
        <v>5.31</v>
      </c>
      <c r="BB22" s="59">
        <f>tblCO2faktor[[#This Row],[Mellemland]]</f>
        <v>5.31</v>
      </c>
      <c r="BC22" s="59">
        <f>tblCO2faktor[[#This Row],[Mellemland]]</f>
        <v>5.31</v>
      </c>
      <c r="BD22" s="75">
        <f t="shared" si="0"/>
        <v>7.62</v>
      </c>
      <c r="BE22" s="77"/>
      <c r="BF22" s="77"/>
    </row>
    <row r="23" spans="1:58" ht="14.4" thickTop="1">
      <c r="B23" s="292" t="s">
        <v>143</v>
      </c>
      <c r="C23" t="s">
        <v>121</v>
      </c>
      <c r="D23" s="78" t="s">
        <v>144</v>
      </c>
      <c r="E23" s="78">
        <v>3.2519901</v>
      </c>
      <c r="F23" s="78">
        <v>3.5830315000000001</v>
      </c>
      <c r="G23" s="78">
        <v>5.4176285000000002</v>
      </c>
      <c r="H23" s="64">
        <v>13.534411</v>
      </c>
      <c r="I23" s="64">
        <v>10.952688999999999</v>
      </c>
      <c r="J23" s="65">
        <v>20.641681999999999</v>
      </c>
      <c r="K23" s="65">
        <v>46.185420000000001</v>
      </c>
      <c r="L23" s="64">
        <v>6.0491114000000001</v>
      </c>
      <c r="M23" s="65">
        <v>3.4120162999999999</v>
      </c>
      <c r="N23" s="65">
        <v>15.691281</v>
      </c>
      <c r="O23" s="144">
        <v>17.706679000000001</v>
      </c>
      <c r="P23" s="65">
        <v>0</v>
      </c>
      <c r="Q23" s="65">
        <v>15.516736</v>
      </c>
      <c r="R23" s="144">
        <v>9.4393966000000002</v>
      </c>
      <c r="S23" s="64">
        <v>7.4126969999999996</v>
      </c>
      <c r="T23" s="65">
        <v>13.535035000000001</v>
      </c>
      <c r="U23" s="65">
        <v>9.7577452000000005</v>
      </c>
      <c r="V23" s="65">
        <v>10.401187999999999</v>
      </c>
      <c r="W23" s="65">
        <v>17.109369999999998</v>
      </c>
      <c r="X23" s="65">
        <v>8.1269215999999993</v>
      </c>
      <c r="Y23" s="65">
        <v>7.5441972000000002</v>
      </c>
      <c r="Z23" s="65">
        <v>14.690025</v>
      </c>
      <c r="AA23" s="65">
        <v>14.704307</v>
      </c>
      <c r="AB23" s="65">
        <v>18.644323</v>
      </c>
      <c r="AC23" s="65">
        <v>28.296802</v>
      </c>
      <c r="AD23" s="65">
        <v>14.873301</v>
      </c>
      <c r="AE23" s="65">
        <v>10.232665000000001</v>
      </c>
      <c r="AF23" s="65">
        <v>14.492421999999999</v>
      </c>
      <c r="AG23" s="65">
        <v>21.419423999999999</v>
      </c>
      <c r="AH23" s="65">
        <v>14.939819999999999</v>
      </c>
      <c r="AI23" s="65">
        <v>34.993890999999998</v>
      </c>
      <c r="AJ23" s="65">
        <v>22.392733</v>
      </c>
      <c r="AK23" s="65">
        <v>0</v>
      </c>
      <c r="AL23" s="65">
        <v>6.1339872</v>
      </c>
      <c r="AM23" s="65">
        <v>9.7212680000000002</v>
      </c>
      <c r="AN23" s="65">
        <v>20.043099999999999</v>
      </c>
      <c r="AO23" s="65">
        <v>18.414798999999999</v>
      </c>
      <c r="AP23" s="65">
        <v>7.5652350999999998</v>
      </c>
      <c r="AQ23" s="65">
        <v>20.541687</v>
      </c>
      <c r="AR23" s="65">
        <v>9.9722389000000007</v>
      </c>
      <c r="AS23" s="65">
        <v>12.522747000000001</v>
      </c>
      <c r="AT23" s="65">
        <v>27.010033</v>
      </c>
      <c r="AU23" s="65">
        <v>14.123340000000001</v>
      </c>
      <c r="AV23" s="65">
        <v>4.4713082000000002</v>
      </c>
      <c r="AW23" s="65">
        <v>8.1286354000000003</v>
      </c>
      <c r="AX23" s="65">
        <v>15.351998999999999</v>
      </c>
      <c r="AY23" s="65">
        <v>25.747306999999999</v>
      </c>
      <c r="AZ23" s="65">
        <v>5.0921022000000002</v>
      </c>
      <c r="BA23" s="65">
        <v>7.0190481</v>
      </c>
      <c r="BB23" s="65">
        <v>10.984999999999999</v>
      </c>
      <c r="BC23" s="65">
        <v>24.811686000000002</v>
      </c>
      <c r="BD23" s="78">
        <f t="shared" si="0"/>
        <v>46.185420000000001</v>
      </c>
      <c r="BE23" s="57"/>
      <c r="BF23" s="57"/>
    </row>
    <row r="24" spans="1:58">
      <c r="B24" s="292"/>
      <c r="C24" t="s">
        <v>121</v>
      </c>
      <c r="D24" s="79" t="s">
        <v>145</v>
      </c>
      <c r="E24" s="79">
        <v>6.9345251000000001</v>
      </c>
      <c r="F24" s="79">
        <v>7.7237993999999999</v>
      </c>
      <c r="G24" s="79">
        <v>9.7313959000000008</v>
      </c>
      <c r="H24" s="64">
        <v>6.7873258999999999</v>
      </c>
      <c r="I24" s="64">
        <v>6.4343481999999996</v>
      </c>
      <c r="J24" s="54">
        <v>24.005811999999999</v>
      </c>
      <c r="K24" s="54">
        <v>122.21429999999999</v>
      </c>
      <c r="L24" s="70">
        <v>6.9111748999999998</v>
      </c>
      <c r="M24" s="54">
        <v>9.8540621000000002</v>
      </c>
      <c r="N24" s="54">
        <v>12.113154</v>
      </c>
      <c r="O24" s="70">
        <v>7.94</v>
      </c>
      <c r="P24" s="54">
        <v>9.2672340999999996</v>
      </c>
      <c r="Q24" s="54">
        <v>8.8619137000000006</v>
      </c>
      <c r="R24" s="144">
        <v>6.4756311999999996</v>
      </c>
      <c r="S24" s="70">
        <v>7.4127815999999997</v>
      </c>
      <c r="T24" s="54">
        <v>7.1153247000000004</v>
      </c>
      <c r="U24" s="54">
        <v>6.1919705</v>
      </c>
      <c r="V24" s="54">
        <v>6.2894410000000001</v>
      </c>
      <c r="W24" s="54">
        <v>7.0217798</v>
      </c>
      <c r="X24" s="54">
        <v>7.8006525</v>
      </c>
      <c r="Y24" s="54">
        <v>8.2214024000000006</v>
      </c>
      <c r="Z24" s="54">
        <v>8.6914458999999997</v>
      </c>
      <c r="AA24" s="54">
        <v>7.2042589000000001</v>
      </c>
      <c r="AB24" s="54">
        <v>10.070266</v>
      </c>
      <c r="AC24" s="54">
        <v>10.532346</v>
      </c>
      <c r="AD24" s="54">
        <v>12.204545</v>
      </c>
      <c r="AE24" s="54">
        <v>6.9651795999999999</v>
      </c>
      <c r="AF24" s="54">
        <v>11.469023</v>
      </c>
      <c r="AG24" s="54">
        <v>13.063950999999999</v>
      </c>
      <c r="AH24" s="54">
        <v>6.5475669999999999</v>
      </c>
      <c r="AI24" s="54">
        <v>11.910491</v>
      </c>
      <c r="AJ24" s="54">
        <v>10.013615</v>
      </c>
      <c r="AK24" s="54">
        <v>6.7718362000000001</v>
      </c>
      <c r="AL24" s="54">
        <v>7.8376821000000003</v>
      </c>
      <c r="AM24" s="54">
        <v>6.3379839000000002</v>
      </c>
      <c r="AN24" s="54">
        <v>7.2171994000000002</v>
      </c>
      <c r="AO24" s="54">
        <v>6.6733478000000002</v>
      </c>
      <c r="AP24" s="54">
        <v>6.6293882000000002</v>
      </c>
      <c r="AQ24" s="54">
        <v>8.4499033000000008</v>
      </c>
      <c r="AR24" s="54">
        <v>8.6611484000000001</v>
      </c>
      <c r="AS24" s="54">
        <v>6.2980789000000001</v>
      </c>
      <c r="AT24" s="54">
        <v>16.201592000000002</v>
      </c>
      <c r="AU24" s="54">
        <v>6.3980259999999998</v>
      </c>
      <c r="AV24" s="54">
        <v>6.5641768000000003</v>
      </c>
      <c r="AW24" s="54">
        <v>7.9889425999999997</v>
      </c>
      <c r="AX24" s="54">
        <v>11.760158000000001</v>
      </c>
      <c r="AY24" s="54">
        <v>8.5176289000000001</v>
      </c>
      <c r="AZ24" s="54">
        <v>6.7479808999999999</v>
      </c>
      <c r="BA24" s="54">
        <v>6.5747792</v>
      </c>
      <c r="BB24" s="54">
        <v>6.4976370000000001</v>
      </c>
      <c r="BC24" s="54">
        <v>12.864509999999999</v>
      </c>
      <c r="BD24" s="79">
        <f t="shared" si="0"/>
        <v>122.21429999999999</v>
      </c>
      <c r="BE24" s="71"/>
      <c r="BF24" s="71"/>
    </row>
    <row r="25" spans="1:58">
      <c r="B25" s="292"/>
      <c r="C25" t="s">
        <v>121</v>
      </c>
      <c r="D25" s="79" t="s">
        <v>146</v>
      </c>
      <c r="E25" s="79">
        <v>6.4701743</v>
      </c>
      <c r="F25" s="79">
        <v>12.435711</v>
      </c>
      <c r="G25" s="79">
        <v>14.699733999999999</v>
      </c>
      <c r="H25" s="64">
        <v>13.171144999999999</v>
      </c>
      <c r="I25" s="64">
        <v>10.706291</v>
      </c>
      <c r="J25" s="54">
        <v>33.967753999999999</v>
      </c>
      <c r="K25" s="54">
        <v>11.020135</v>
      </c>
      <c r="L25" s="70">
        <v>5.9593181</v>
      </c>
      <c r="M25" s="54">
        <v>5.6979483000000002</v>
      </c>
      <c r="N25" s="54">
        <v>11.595065999999999</v>
      </c>
      <c r="O25" s="145">
        <v>17.181201999999999</v>
      </c>
      <c r="P25" s="54">
        <v>0</v>
      </c>
      <c r="Q25" s="54">
        <v>14.688825</v>
      </c>
      <c r="R25" s="144">
        <v>9.0966585999999996</v>
      </c>
      <c r="S25" s="70">
        <v>7.1663043999999996</v>
      </c>
      <c r="T25" s="54">
        <v>13.53458</v>
      </c>
      <c r="U25" s="54">
        <v>9.2513103999999995</v>
      </c>
      <c r="V25" s="54">
        <v>10.095046</v>
      </c>
      <c r="W25" s="54">
        <v>16.65119</v>
      </c>
      <c r="X25" s="54">
        <v>7.7945925000000003</v>
      </c>
      <c r="Y25" s="54">
        <v>6.0276094999999996</v>
      </c>
      <c r="Z25" s="54">
        <v>13.367711</v>
      </c>
      <c r="AA25" s="54">
        <v>14.42998</v>
      </c>
      <c r="AB25" s="54">
        <v>19.483355</v>
      </c>
      <c r="AC25" s="54">
        <v>26.486497</v>
      </c>
      <c r="AD25" s="70">
        <v>13.681626</v>
      </c>
      <c r="AE25" s="54">
        <v>9.5246452999999995</v>
      </c>
      <c r="AF25" s="54">
        <v>16.131284999999998</v>
      </c>
      <c r="AG25" s="54">
        <v>17.633680999999999</v>
      </c>
      <c r="AH25" s="54">
        <v>15.173064</v>
      </c>
      <c r="AI25" s="54">
        <v>32.683163</v>
      </c>
      <c r="AJ25" s="54">
        <v>19.683997000000002</v>
      </c>
      <c r="AK25" s="54">
        <v>0</v>
      </c>
      <c r="AL25" s="54">
        <v>5.3937062999999998</v>
      </c>
      <c r="AM25" s="54">
        <v>9.1731824999999994</v>
      </c>
      <c r="AN25" s="54">
        <v>19.610530000000001</v>
      </c>
      <c r="AO25" s="54">
        <v>17.891200000000001</v>
      </c>
      <c r="AP25" s="54">
        <v>7.0340761000000001</v>
      </c>
      <c r="AQ25" s="54">
        <v>18.822447</v>
      </c>
      <c r="AR25" s="54">
        <v>9.3042715999999999</v>
      </c>
      <c r="AS25" s="54">
        <v>11.937644000000001</v>
      </c>
      <c r="AT25" s="54">
        <v>19.969853000000001</v>
      </c>
      <c r="AU25" s="54">
        <v>14.227509</v>
      </c>
      <c r="AV25" s="54">
        <v>3.4189892999999998</v>
      </c>
      <c r="AW25" s="54">
        <v>8.2096430999999992</v>
      </c>
      <c r="AX25" s="54">
        <v>14.750088999999999</v>
      </c>
      <c r="AY25" s="54">
        <v>25.481468</v>
      </c>
      <c r="AZ25" s="54">
        <v>3.882949</v>
      </c>
      <c r="BA25" s="54">
        <v>7.4682483</v>
      </c>
      <c r="BB25" s="54">
        <v>10.916769</v>
      </c>
      <c r="BC25" s="54">
        <v>25.168977999999999</v>
      </c>
      <c r="BD25" s="79">
        <f t="shared" si="0"/>
        <v>33.967753999999999</v>
      </c>
      <c r="BE25" s="71"/>
      <c r="BF25" s="71"/>
    </row>
    <row r="26" spans="1:58">
      <c r="B26" s="292"/>
      <c r="C26" t="s">
        <v>121</v>
      </c>
      <c r="D26" s="79" t="s">
        <v>147</v>
      </c>
      <c r="E26" s="79">
        <v>13.951757000000001</v>
      </c>
      <c r="F26" s="79">
        <v>17.236386</v>
      </c>
      <c r="G26" s="79">
        <v>27.009872999999999</v>
      </c>
      <c r="H26" s="64">
        <v>13.153593000000001</v>
      </c>
      <c r="I26" s="64">
        <v>11.130398</v>
      </c>
      <c r="J26" s="54">
        <v>-8.6368030000000005</v>
      </c>
      <c r="K26" s="54">
        <v>44.700184</v>
      </c>
      <c r="L26" s="70">
        <v>7.0591603000000003</v>
      </c>
      <c r="M26" s="54">
        <v>3.4998502999999999</v>
      </c>
      <c r="N26" s="54">
        <v>6.2215132000000004</v>
      </c>
      <c r="O26" s="145">
        <v>24.660619000000001</v>
      </c>
      <c r="P26" s="54">
        <v>0</v>
      </c>
      <c r="Q26" s="54">
        <v>32.318226000000003</v>
      </c>
      <c r="R26" s="144">
        <v>5.1626808999999998</v>
      </c>
      <c r="S26" s="70">
        <v>2.8528440000000002</v>
      </c>
      <c r="T26" s="54">
        <v>7.7654785000000004</v>
      </c>
      <c r="U26" s="70">
        <v>14.298016000000001</v>
      </c>
      <c r="V26" s="54">
        <v>6.2148235999999999</v>
      </c>
      <c r="W26" s="54">
        <v>26.290848</v>
      </c>
      <c r="X26" s="54">
        <v>7.7788757999999998</v>
      </c>
      <c r="Y26" s="54">
        <v>7.5173451</v>
      </c>
      <c r="Z26" s="54">
        <v>8.1297519000000005</v>
      </c>
      <c r="AA26" s="54">
        <v>29.041119999999999</v>
      </c>
      <c r="AB26" s="54">
        <v>59.159587999999999</v>
      </c>
      <c r="AC26" s="54">
        <v>20.677178999999999</v>
      </c>
      <c r="AD26" s="70">
        <v>11.032704000000001</v>
      </c>
      <c r="AE26" s="54">
        <v>60.057839000000001</v>
      </c>
      <c r="AF26" s="54">
        <v>8.2307644</v>
      </c>
      <c r="AG26" s="54">
        <v>10.083951000000001</v>
      </c>
      <c r="AH26" s="54">
        <v>25.666098999999999</v>
      </c>
      <c r="AI26" s="54">
        <v>28.676235999999999</v>
      </c>
      <c r="AJ26" s="54">
        <v>30.901488000000001</v>
      </c>
      <c r="AK26" s="54">
        <v>0</v>
      </c>
      <c r="AL26" s="54">
        <v>7.0797296000000003</v>
      </c>
      <c r="AM26" s="54">
        <v>8.1055562999999999</v>
      </c>
      <c r="AN26" s="54">
        <v>15.290251</v>
      </c>
      <c r="AO26" s="54">
        <v>64.433125000000004</v>
      </c>
      <c r="AP26" s="54">
        <v>3.6404540000000001</v>
      </c>
      <c r="AQ26" s="54">
        <v>23.213200000000001</v>
      </c>
      <c r="AR26" s="54">
        <v>10.731826999999999</v>
      </c>
      <c r="AS26" s="54">
        <v>8.9010887000000007</v>
      </c>
      <c r="AT26" s="54">
        <v>13.727245</v>
      </c>
      <c r="AU26" s="54">
        <v>9.5348790000000001</v>
      </c>
      <c r="AV26" s="54">
        <v>2.8107533999999998</v>
      </c>
      <c r="AW26" s="54">
        <v>8.4568580999999998</v>
      </c>
      <c r="AX26" s="54">
        <v>11.048031</v>
      </c>
      <c r="AY26" s="54">
        <v>29.122703999999999</v>
      </c>
      <c r="AZ26" s="54">
        <v>10.044684</v>
      </c>
      <c r="BA26" s="54">
        <v>12.366211</v>
      </c>
      <c r="BB26" s="54">
        <v>13.664923999999999</v>
      </c>
      <c r="BC26" s="54">
        <v>30.696394000000002</v>
      </c>
      <c r="BD26" s="79">
        <f t="shared" si="0"/>
        <v>64.433125000000004</v>
      </c>
      <c r="BE26" s="71"/>
      <c r="BF26" s="71"/>
    </row>
    <row r="27" spans="1:58">
      <c r="B27" s="292"/>
      <c r="C27" t="s">
        <v>121</v>
      </c>
      <c r="D27" s="79" t="s">
        <v>148</v>
      </c>
      <c r="E27" s="79">
        <v>7.8496620999999998</v>
      </c>
      <c r="F27" s="79">
        <v>9.0517266999999997</v>
      </c>
      <c r="G27" s="79">
        <v>17.236386</v>
      </c>
      <c r="H27" s="64">
        <v>14.133333</v>
      </c>
      <c r="I27" s="64">
        <v>11.737795999999999</v>
      </c>
      <c r="J27" s="54">
        <v>39.425317</v>
      </c>
      <c r="K27" s="54">
        <v>12.209961</v>
      </c>
      <c r="L27" s="70">
        <v>6.9285351999999998</v>
      </c>
      <c r="M27" s="54">
        <v>7.3309924000000004</v>
      </c>
      <c r="N27" s="54">
        <v>12.864986999999999</v>
      </c>
      <c r="O27" s="145">
        <v>18.816980999999998</v>
      </c>
      <c r="P27" s="54">
        <v>0</v>
      </c>
      <c r="Q27" s="54">
        <v>15.982252000000001</v>
      </c>
      <c r="R27" s="145">
        <v>10.005678</v>
      </c>
      <c r="S27" s="70">
        <v>8.2075069000000003</v>
      </c>
      <c r="T27" s="54">
        <v>14.957407</v>
      </c>
      <c r="U27" s="70">
        <v>9.9911817000000003</v>
      </c>
      <c r="V27" s="54">
        <v>10.963982</v>
      </c>
      <c r="W27" s="54">
        <v>17.642976999999998</v>
      </c>
      <c r="X27" s="54">
        <v>8.8527240999999997</v>
      </c>
      <c r="Y27" s="54">
        <v>7.0535724000000002</v>
      </c>
      <c r="Z27" s="54">
        <v>14.589086</v>
      </c>
      <c r="AA27" s="54">
        <v>15.503359</v>
      </c>
      <c r="AB27" s="54">
        <v>21.474097</v>
      </c>
      <c r="AC27" s="54">
        <v>27.948045</v>
      </c>
      <c r="AD27" s="70">
        <v>15.692159</v>
      </c>
      <c r="AE27" s="54">
        <v>10.435636000000001</v>
      </c>
      <c r="AF27" s="54">
        <v>18.072573999999999</v>
      </c>
      <c r="AG27" s="54">
        <v>19.481442999999999</v>
      </c>
      <c r="AH27" s="54">
        <v>16.284141999999999</v>
      </c>
      <c r="AI27" s="54">
        <v>33.725808000000001</v>
      </c>
      <c r="AJ27" s="54">
        <v>20.8934</v>
      </c>
      <c r="AK27" s="54">
        <v>0</v>
      </c>
      <c r="AL27" s="54">
        <v>6.4792636000000003</v>
      </c>
      <c r="AM27" s="54">
        <v>10.085065</v>
      </c>
      <c r="AN27" s="54">
        <v>20.655989000000002</v>
      </c>
      <c r="AO27" s="54">
        <v>18.711020999999999</v>
      </c>
      <c r="AP27" s="54">
        <v>7.8574443</v>
      </c>
      <c r="AQ27" s="54">
        <v>19.818792999999999</v>
      </c>
      <c r="AR27" s="54">
        <v>10.644</v>
      </c>
      <c r="AS27" s="54">
        <v>12.658348999999999</v>
      </c>
      <c r="AT27" s="54">
        <v>21.465876999999999</v>
      </c>
      <c r="AU27" s="54">
        <v>15.217413000000001</v>
      </c>
      <c r="AV27" s="54">
        <v>4.2909305</v>
      </c>
      <c r="AW27" s="54">
        <v>9.6001159000000005</v>
      </c>
      <c r="AX27" s="54">
        <v>17.105432</v>
      </c>
      <c r="AY27" s="54">
        <v>27.152367999999999</v>
      </c>
      <c r="AZ27" s="54">
        <v>4.7191536000000003</v>
      </c>
      <c r="BA27" s="54">
        <v>8.6393021000000001</v>
      </c>
      <c r="BB27" s="54">
        <v>12.101577000000001</v>
      </c>
      <c r="BC27" s="54">
        <v>27.430927000000001</v>
      </c>
      <c r="BD27" s="79">
        <f t="shared" si="0"/>
        <v>39.425317</v>
      </c>
      <c r="BE27" s="71"/>
      <c r="BF27" s="71"/>
    </row>
    <row r="28" spans="1:58">
      <c r="A28" s="46"/>
      <c r="B28" s="292"/>
      <c r="C28" s="46" t="s">
        <v>121</v>
      </c>
      <c r="D28" s="80" t="s">
        <v>149</v>
      </c>
      <c r="E28" s="80">
        <v>7.8496620999999998</v>
      </c>
      <c r="F28" s="80">
        <v>9.0517266999999997</v>
      </c>
      <c r="G28" s="80">
        <v>17.236386</v>
      </c>
      <c r="H28" s="81">
        <f>tblCO2faktor[[#This Row],[Mellemland]]</f>
        <v>9.0517266999999997</v>
      </c>
      <c r="I28" s="81">
        <f>tblCO2faktor[[#This Row],[Mellemland]]</f>
        <v>9.0517266999999997</v>
      </c>
      <c r="J28" s="82">
        <f>tblCO2faktor[[#This Row],[Iland]]</f>
        <v>7.8496620999999998</v>
      </c>
      <c r="K28" s="82">
        <f>tblCO2faktor[[#This Row],[Uland]]</f>
        <v>17.236386</v>
      </c>
      <c r="L28" s="80">
        <f>tblCO2faktor[[#This Row],[Mellemland]]</f>
        <v>9.0517266999999997</v>
      </c>
      <c r="M28" s="82">
        <f>tblCO2faktor[[#This Row],[Mellemland]]</f>
        <v>9.0517266999999997</v>
      </c>
      <c r="N28" s="82">
        <f>tblCO2faktor[[#This Row],[Iland]]</f>
        <v>7.8496620999999998</v>
      </c>
      <c r="O28" s="145">
        <v>17.236386</v>
      </c>
      <c r="P28" s="82">
        <f>tblCO2faktor[[#This Row],[Uland]]</f>
        <v>17.236386</v>
      </c>
      <c r="Q28" s="82">
        <f>tblCO2faktor[[#This Row],[Iland]]</f>
        <v>7.8496620999999998</v>
      </c>
      <c r="R28" s="145">
        <v>9.0517266999999997</v>
      </c>
      <c r="S28" s="80">
        <v>7.8496620999999998</v>
      </c>
      <c r="T28" s="82">
        <f>tblCO2faktor[[#This Row],[Uland]]</f>
        <v>17.236386</v>
      </c>
      <c r="U28" s="80">
        <f>tblCO2faktor[[#This Row],[Iland]]</f>
        <v>7.8496620999999998</v>
      </c>
      <c r="V28" s="82">
        <f>tblCO2faktor[[#This Row],[Iland]]</f>
        <v>7.8496620999999998</v>
      </c>
      <c r="W28" s="82">
        <f>tblCO2faktor[[#This Row],[Iland]]</f>
        <v>7.8496620999999998</v>
      </c>
      <c r="X28" s="82">
        <f>tblCO2faktor[[#This Row],[Mellemland]]</f>
        <v>9.0517266999999997</v>
      </c>
      <c r="Y28" s="82">
        <f>tblCO2faktor[[#This Row],[Mellemland]]</f>
        <v>9.0517266999999997</v>
      </c>
      <c r="Z28" s="82">
        <f>tblCO2faktor[[#This Row],[Mellemland]]</f>
        <v>9.0517266999999997</v>
      </c>
      <c r="AA28" s="82">
        <f>tblCO2faktor[[#This Row],[Iland]]</f>
        <v>7.8496620999999998</v>
      </c>
      <c r="AB28" s="82">
        <f>tblCO2faktor[[#This Row],[Uland]]</f>
        <v>17.236386</v>
      </c>
      <c r="AC28" s="82">
        <f>tblCO2faktor[[#This Row],[Mellemland]]</f>
        <v>9.0517266999999997</v>
      </c>
      <c r="AD28" s="80">
        <f>tblCO2faktor[[#This Row],[Uland]]</f>
        <v>17.236386</v>
      </c>
      <c r="AE28" s="82">
        <f>tblCO2faktor[[#This Row],[Iland]]</f>
        <v>7.8496620999999998</v>
      </c>
      <c r="AF28" s="82">
        <f>tblCO2faktor[[#This Row],[Mellemland]]</f>
        <v>9.0517266999999997</v>
      </c>
      <c r="AG28" s="82">
        <f>tblCO2faktor[[#This Row],[Uland]]</f>
        <v>17.236386</v>
      </c>
      <c r="AH28" s="82">
        <f>tblCO2faktor[[#This Row],[Uland]]</f>
        <v>17.236386</v>
      </c>
      <c r="AI28" s="82">
        <f>tblCO2faktor[[#This Row],[Iland]]</f>
        <v>7.8496620999999998</v>
      </c>
      <c r="AJ28" s="82">
        <f>tblCO2faktor[[#This Row],[Uland]]</f>
        <v>17.236386</v>
      </c>
      <c r="AK28" s="82">
        <f>tblCO2faktor[[#This Row],[Iland]]</f>
        <v>7.8496620999999998</v>
      </c>
      <c r="AL28" s="82">
        <f>tblCO2faktor[[#This Row],[Uland]]</f>
        <v>17.236386</v>
      </c>
      <c r="AM28" s="82">
        <f>tblCO2faktor[[#This Row],[Mellemland]]</f>
        <v>9.0517266999999997</v>
      </c>
      <c r="AN28" s="82">
        <f>tblCO2faktor[[#This Row],[Mellemland]]</f>
        <v>9.0517266999999997</v>
      </c>
      <c r="AO28" s="82">
        <f>tblCO2faktor[[#This Row],[Iland]]</f>
        <v>7.8496620999999998</v>
      </c>
      <c r="AP28" s="82">
        <f>tblCO2faktor[[#This Row],[Iland]]</f>
        <v>7.8496620999999998</v>
      </c>
      <c r="AQ28" s="82">
        <f>tblCO2faktor[[#This Row],[Mellemland]]</f>
        <v>9.0517266999999997</v>
      </c>
      <c r="AR28" s="82">
        <f>tblCO2faktor[[#This Row],[Mellemland]]</f>
        <v>9.0517266999999997</v>
      </c>
      <c r="AS28" s="82">
        <f>tblCO2faktor[[#This Row],[Iland]]</f>
        <v>7.8496620999999998</v>
      </c>
      <c r="AT28" s="82">
        <f>tblCO2faktor[[#This Row],[Iland]]</f>
        <v>7.8496620999999998</v>
      </c>
      <c r="AU28" s="82">
        <f>tblCO2faktor[[#This Row],[Mellemland]]</f>
        <v>9.0517266999999997</v>
      </c>
      <c r="AV28" s="82">
        <f>tblCO2faktor[[#This Row],[Uland]]</f>
        <v>17.236386</v>
      </c>
      <c r="AW28" s="82">
        <f>tblCO2faktor[[#This Row],[Uland]]</f>
        <v>17.236386</v>
      </c>
      <c r="AX28" s="82">
        <f>tblCO2faktor[[#This Row],[Uland]]</f>
        <v>17.236386</v>
      </c>
      <c r="AY28" s="82">
        <f>tblCO2faktor[[#This Row],[Mellemland]]</f>
        <v>9.0517266999999997</v>
      </c>
      <c r="AZ28" s="82">
        <f>tblCO2faktor[[#This Row],[Mellemland]]</f>
        <v>9.0517266999999997</v>
      </c>
      <c r="BA28" s="82">
        <f>tblCO2faktor[[#This Row],[Mellemland]]</f>
        <v>9.0517266999999997</v>
      </c>
      <c r="BB28" s="82">
        <f>tblCO2faktor[[#This Row],[Mellemland]]</f>
        <v>9.0517266999999997</v>
      </c>
      <c r="BC28" s="82">
        <f>tblCO2faktor[[#This Row],[Mellemland]]</f>
        <v>9.0517266999999997</v>
      </c>
      <c r="BD28" s="80">
        <f t="shared" si="0"/>
        <v>17.236386</v>
      </c>
      <c r="BE28" s="83"/>
      <c r="BF28" s="83"/>
    </row>
    <row r="29" spans="1:58" ht="14.4" thickBot="1">
      <c r="A29" s="45" t="s">
        <v>150</v>
      </c>
      <c r="B29" s="293"/>
      <c r="C29" s="45" t="s">
        <v>121</v>
      </c>
      <c r="D29" s="84" t="s">
        <v>151</v>
      </c>
      <c r="E29" s="85">
        <v>17.170000000000002</v>
      </c>
      <c r="F29" s="85">
        <v>6.71</v>
      </c>
      <c r="G29" s="85">
        <v>33.799999999999997</v>
      </c>
      <c r="H29" s="86">
        <f>tblCO2faktor[[#This Row],[Mellemland]]</f>
        <v>6.71</v>
      </c>
      <c r="I29" s="86">
        <f>tblCO2faktor[[#This Row],[Mellemland]]</f>
        <v>6.71</v>
      </c>
      <c r="J29" s="59">
        <f>tblCO2faktor[[#This Row],[Iland]]</f>
        <v>17.170000000000002</v>
      </c>
      <c r="K29" s="59">
        <f>tblCO2faktor[[#This Row],[Uland]]</f>
        <v>33.799999999999997</v>
      </c>
      <c r="L29" s="75">
        <v>6.71</v>
      </c>
      <c r="M29" s="59">
        <f>tblCO2faktor[[#This Row],[Mellemland]]</f>
        <v>6.71</v>
      </c>
      <c r="N29" s="59">
        <f>tblCO2faktor[[#This Row],[Iland]]</f>
        <v>17.170000000000002</v>
      </c>
      <c r="O29" s="146">
        <v>33.799999999999997</v>
      </c>
      <c r="P29" s="59">
        <f>tblCO2faktor[[#This Row],[Uland]]</f>
        <v>33.799999999999997</v>
      </c>
      <c r="Q29" s="59">
        <f>tblCO2faktor[[#This Row],[Iland]]</f>
        <v>17.170000000000002</v>
      </c>
      <c r="R29" s="146">
        <v>5.93</v>
      </c>
      <c r="S29" s="76">
        <v>17.170000000000002</v>
      </c>
      <c r="T29" s="59">
        <f>tblCO2faktor[[#This Row],[Uland]]</f>
        <v>33.799999999999997</v>
      </c>
      <c r="U29" s="87">
        <f>tblCO2faktor[[#This Row],[Iland]]</f>
        <v>17.170000000000002</v>
      </c>
      <c r="V29" s="59">
        <f>tblCO2faktor[[#This Row],[Iland]]</f>
        <v>17.170000000000002</v>
      </c>
      <c r="W29" s="59">
        <f>tblCO2faktor[[#This Row],[Iland]]</f>
        <v>17.170000000000002</v>
      </c>
      <c r="X29" s="59">
        <f>tblCO2faktor[[#This Row],[Mellemland]]</f>
        <v>6.71</v>
      </c>
      <c r="Y29" s="59">
        <f>tblCO2faktor[[#This Row],[Mellemland]]</f>
        <v>6.71</v>
      </c>
      <c r="Z29" s="59">
        <f>tblCO2faktor[[#This Row],[Mellemland]]</f>
        <v>6.71</v>
      </c>
      <c r="AA29" s="59">
        <f>tblCO2faktor[[#This Row],[Iland]]</f>
        <v>17.170000000000002</v>
      </c>
      <c r="AB29" s="59">
        <f>tblCO2faktor[[#This Row],[Uland]]</f>
        <v>33.799999999999997</v>
      </c>
      <c r="AC29" s="59">
        <f>tblCO2faktor[[#This Row],[Mellemland]]</f>
        <v>6.71</v>
      </c>
      <c r="AD29" s="87">
        <f>tblCO2faktor[[#This Row],[Uland]]</f>
        <v>33.799999999999997</v>
      </c>
      <c r="AE29" s="59">
        <f>tblCO2faktor[[#This Row],[Iland]]</f>
        <v>17.170000000000002</v>
      </c>
      <c r="AF29" s="59">
        <f>tblCO2faktor[[#This Row],[Mellemland]]</f>
        <v>6.71</v>
      </c>
      <c r="AG29" s="59">
        <f>tblCO2faktor[[#This Row],[Uland]]</f>
        <v>33.799999999999997</v>
      </c>
      <c r="AH29" s="59">
        <f>tblCO2faktor[[#This Row],[Uland]]</f>
        <v>33.799999999999997</v>
      </c>
      <c r="AI29" s="59">
        <f>tblCO2faktor[[#This Row],[Iland]]</f>
        <v>17.170000000000002</v>
      </c>
      <c r="AJ29" s="59">
        <f>tblCO2faktor[[#This Row],[Uland]]</f>
        <v>33.799999999999997</v>
      </c>
      <c r="AK29" s="59">
        <f>tblCO2faktor[[#This Row],[Iland]]</f>
        <v>17.170000000000002</v>
      </c>
      <c r="AL29" s="59">
        <f>tblCO2faktor[[#This Row],[Uland]]</f>
        <v>33.799999999999997</v>
      </c>
      <c r="AM29" s="59">
        <f>tblCO2faktor[[#This Row],[Mellemland]]</f>
        <v>6.71</v>
      </c>
      <c r="AN29" s="59">
        <f>tblCO2faktor[[#This Row],[Mellemland]]</f>
        <v>6.71</v>
      </c>
      <c r="AO29" s="59">
        <f>tblCO2faktor[[#This Row],[Iland]]</f>
        <v>17.170000000000002</v>
      </c>
      <c r="AP29" s="59">
        <f>tblCO2faktor[[#This Row],[Iland]]</f>
        <v>17.170000000000002</v>
      </c>
      <c r="AQ29" s="59">
        <f>tblCO2faktor[[#This Row],[Mellemland]]</f>
        <v>6.71</v>
      </c>
      <c r="AR29" s="59">
        <f>tblCO2faktor[[#This Row],[Mellemland]]</f>
        <v>6.71</v>
      </c>
      <c r="AS29" s="59">
        <f>tblCO2faktor[[#This Row],[Iland]]</f>
        <v>17.170000000000002</v>
      </c>
      <c r="AT29" s="59">
        <f>tblCO2faktor[[#This Row],[Iland]]</f>
        <v>17.170000000000002</v>
      </c>
      <c r="AU29" s="59">
        <f>tblCO2faktor[[#This Row],[Mellemland]]</f>
        <v>6.71</v>
      </c>
      <c r="AV29" s="59">
        <f>tblCO2faktor[[#This Row],[Uland]]</f>
        <v>33.799999999999997</v>
      </c>
      <c r="AW29" s="59">
        <f>tblCO2faktor[[#This Row],[Uland]]</f>
        <v>33.799999999999997</v>
      </c>
      <c r="AX29" s="59">
        <f>tblCO2faktor[[#This Row],[Uland]]</f>
        <v>33.799999999999997</v>
      </c>
      <c r="AY29" s="59">
        <f>tblCO2faktor[[#This Row],[Mellemland]]</f>
        <v>6.71</v>
      </c>
      <c r="AZ29" s="59">
        <f>tblCO2faktor[[#This Row],[Mellemland]]</f>
        <v>6.71</v>
      </c>
      <c r="BA29" s="59">
        <f>tblCO2faktor[[#This Row],[Mellemland]]</f>
        <v>6.71</v>
      </c>
      <c r="BB29" s="59">
        <f>tblCO2faktor[[#This Row],[Mellemland]]</f>
        <v>6.71</v>
      </c>
      <c r="BC29" s="59">
        <f>tblCO2faktor[[#This Row],[Mellemland]]</f>
        <v>6.71</v>
      </c>
      <c r="BD29" s="88">
        <f t="shared" si="0"/>
        <v>33.799999999999997</v>
      </c>
      <c r="BE29" s="61"/>
      <c r="BF29" s="61"/>
    </row>
    <row r="30" spans="1:58" ht="14.4" thickTop="1">
      <c r="B30" s="292" t="s">
        <v>152</v>
      </c>
      <c r="C30" t="s">
        <v>121</v>
      </c>
      <c r="D30" s="89" t="s">
        <v>153</v>
      </c>
      <c r="E30" s="89">
        <v>10.426702000000001</v>
      </c>
      <c r="F30" s="89">
        <v>10.900314</v>
      </c>
      <c r="G30" s="89">
        <v>26.531537</v>
      </c>
      <c r="H30" s="90">
        <v>0.29526435000000001</v>
      </c>
      <c r="I30" s="90">
        <v>12.417384</v>
      </c>
      <c r="J30" s="65">
        <v>0.27458851000000001</v>
      </c>
      <c r="K30" s="65">
        <v>1.2143018999999999</v>
      </c>
      <c r="L30" s="90">
        <v>6.3836820000000003</v>
      </c>
      <c r="M30" s="65">
        <v>9.5680154999999996</v>
      </c>
      <c r="N30" s="65">
        <v>10.354333</v>
      </c>
      <c r="O30" s="24">
        <v>16.8</v>
      </c>
      <c r="P30" s="65">
        <v>0.64384894000000004</v>
      </c>
      <c r="Q30" s="65">
        <v>0.20107042999999999</v>
      </c>
      <c r="R30" s="147">
        <v>10.423323999999999</v>
      </c>
      <c r="S30" s="90">
        <v>0.15480376000000001</v>
      </c>
      <c r="T30" s="65">
        <v>0.83307715999999998</v>
      </c>
      <c r="U30" s="65">
        <v>8.5766358999999994</v>
      </c>
      <c r="V30" s="65">
        <v>0.19923366000000001</v>
      </c>
      <c r="W30" s="65">
        <v>9.1946422000000005</v>
      </c>
      <c r="X30" s="65">
        <v>9.9805405</v>
      </c>
      <c r="Y30" s="65">
        <v>15.490681</v>
      </c>
      <c r="Z30" s="65">
        <v>0.34453455999999999</v>
      </c>
      <c r="AA30" s="65">
        <v>10.932879</v>
      </c>
      <c r="AB30" s="65">
        <v>18.277714</v>
      </c>
      <c r="AC30" s="65">
        <v>0.24618322000000001</v>
      </c>
      <c r="AD30" s="65">
        <v>18.151312000000001</v>
      </c>
      <c r="AE30" s="65">
        <v>11.282616000000001</v>
      </c>
      <c r="AF30" s="65">
        <v>27.615722000000002</v>
      </c>
      <c r="AG30" s="65">
        <v>0.57226261</v>
      </c>
      <c r="AH30" s="65">
        <v>0.41267753000000001</v>
      </c>
      <c r="AI30" s="65">
        <v>0.20031412000000001</v>
      </c>
      <c r="AJ30" s="65">
        <v>0.45116870999999997</v>
      </c>
      <c r="AK30" s="65">
        <v>0.11586972</v>
      </c>
      <c r="AL30" s="65">
        <v>35.911593000000003</v>
      </c>
      <c r="AM30" s="65">
        <v>11.254013</v>
      </c>
      <c r="AN30" s="65">
        <v>8.8877821000000008</v>
      </c>
      <c r="AO30" s="65">
        <v>14.803296</v>
      </c>
      <c r="AP30" s="65">
        <v>0.21786818999999999</v>
      </c>
      <c r="AQ30" s="65">
        <v>9.9659025000000003</v>
      </c>
      <c r="AR30" s="65">
        <v>21.066067</v>
      </c>
      <c r="AS30" s="65">
        <v>8.2787495</v>
      </c>
      <c r="AT30" s="65">
        <v>17.742315999999999</v>
      </c>
      <c r="AU30" s="65">
        <v>15.441452</v>
      </c>
      <c r="AV30" s="65">
        <v>85.070243000000005</v>
      </c>
      <c r="AW30" s="65">
        <v>11.322879</v>
      </c>
      <c r="AX30" s="65">
        <v>24.375122000000001</v>
      </c>
      <c r="AY30" s="65">
        <v>56.000207000000003</v>
      </c>
      <c r="AZ30" s="65">
        <v>12.634231</v>
      </c>
      <c r="BA30" s="65">
        <v>13.725908</v>
      </c>
      <c r="BB30" s="65">
        <v>19.361499999999999</v>
      </c>
      <c r="BC30" s="65">
        <v>21.456453</v>
      </c>
      <c r="BD30" s="89">
        <f t="shared" si="0"/>
        <v>85.070243000000005</v>
      </c>
      <c r="BE30" s="57"/>
      <c r="BF30" s="57"/>
    </row>
    <row r="31" spans="1:58">
      <c r="A31" s="47"/>
      <c r="B31" s="292"/>
      <c r="C31" t="s">
        <v>121</v>
      </c>
      <c r="D31" s="91" t="s">
        <v>154</v>
      </c>
      <c r="E31" s="91">
        <v>10.068372</v>
      </c>
      <c r="F31" s="91">
        <v>10.488936000000001</v>
      </c>
      <c r="G31" s="91">
        <v>25.479610000000001</v>
      </c>
      <c r="H31" s="90">
        <v>0</v>
      </c>
      <c r="I31" s="90">
        <v>11.879668000000001</v>
      </c>
      <c r="J31" s="54">
        <v>0</v>
      </c>
      <c r="K31" s="54">
        <v>0</v>
      </c>
      <c r="L31" s="90">
        <v>6.1424602000000004</v>
      </c>
      <c r="M31" s="54">
        <v>9.1796501999999993</v>
      </c>
      <c r="N31" s="54">
        <v>10.045035</v>
      </c>
      <c r="O31" s="24">
        <v>16.190000000000001</v>
      </c>
      <c r="P31" s="54">
        <v>0</v>
      </c>
      <c r="Q31" s="54">
        <v>0</v>
      </c>
      <c r="R31" s="145">
        <v>10.067107</v>
      </c>
      <c r="S31" s="90">
        <v>0</v>
      </c>
      <c r="T31" s="54">
        <v>0</v>
      </c>
      <c r="U31" s="54">
        <v>8.3385444999999994</v>
      </c>
      <c r="V31" s="54">
        <v>0</v>
      </c>
      <c r="W31" s="54">
        <v>8.8682704000000001</v>
      </c>
      <c r="X31" s="54">
        <v>9.6177154999999992</v>
      </c>
      <c r="Y31" s="54">
        <v>14.988431</v>
      </c>
      <c r="Z31" s="54">
        <v>0</v>
      </c>
      <c r="AA31" s="54">
        <v>10.613516000000001</v>
      </c>
      <c r="AB31" s="54">
        <v>17.499036</v>
      </c>
      <c r="AC31" s="54">
        <v>0</v>
      </c>
      <c r="AD31" s="54">
        <v>17.497866999999999</v>
      </c>
      <c r="AE31" s="54">
        <v>10.973433999999999</v>
      </c>
      <c r="AF31" s="54">
        <v>26.874023000000001</v>
      </c>
      <c r="AG31" s="54">
        <v>0</v>
      </c>
      <c r="AH31" s="54">
        <v>0</v>
      </c>
      <c r="AI31" s="54">
        <v>0</v>
      </c>
      <c r="AJ31" s="54">
        <v>0</v>
      </c>
      <c r="AK31" s="54">
        <v>0</v>
      </c>
      <c r="AL31" s="54">
        <v>35.065010999999998</v>
      </c>
      <c r="AM31" s="54">
        <v>10.793296</v>
      </c>
      <c r="AN31" s="54">
        <v>8.5280269000000004</v>
      </c>
      <c r="AO31" s="54">
        <v>14.420242999999999</v>
      </c>
      <c r="AP31" s="54">
        <v>0</v>
      </c>
      <c r="AQ31" s="54">
        <v>9.5773443</v>
      </c>
      <c r="AR31" s="54">
        <v>20.417511999999999</v>
      </c>
      <c r="AS31" s="54">
        <v>8.0389344000000005</v>
      </c>
      <c r="AT31" s="54">
        <v>17.331375999999999</v>
      </c>
      <c r="AU31" s="54">
        <v>14.940731</v>
      </c>
      <c r="AV31" s="54">
        <v>83.605369999999994</v>
      </c>
      <c r="AW31" s="54">
        <v>10.90649</v>
      </c>
      <c r="AX31" s="54">
        <v>23.404820999999998</v>
      </c>
      <c r="AY31" s="54">
        <v>54.623857000000001</v>
      </c>
      <c r="AZ31" s="54">
        <v>12.117103999999999</v>
      </c>
      <c r="BA31" s="54">
        <v>13.210388</v>
      </c>
      <c r="BB31" s="54">
        <v>18.547170000000001</v>
      </c>
      <c r="BC31" s="54">
        <v>20.649369</v>
      </c>
      <c r="BD31" s="91">
        <f t="shared" si="0"/>
        <v>83.605369999999994</v>
      </c>
      <c r="BE31" s="71"/>
      <c r="BF31" s="71"/>
    </row>
    <row r="32" spans="1:58">
      <c r="B32" s="292"/>
      <c r="C32" t="s">
        <v>121</v>
      </c>
      <c r="D32" s="91" t="s">
        <v>155</v>
      </c>
      <c r="E32" s="91">
        <v>12.681855000000001</v>
      </c>
      <c r="F32" s="91">
        <v>18.742878999999999</v>
      </c>
      <c r="G32" s="91">
        <v>20.20327</v>
      </c>
      <c r="H32" s="90">
        <v>75.439767000000003</v>
      </c>
      <c r="I32" s="90">
        <v>5.6598221999999998</v>
      </c>
      <c r="J32" s="54">
        <v>35.175421999999998</v>
      </c>
      <c r="K32" s="54">
        <v>13.084307000000001</v>
      </c>
      <c r="L32" s="90">
        <v>7.2768841999999996</v>
      </c>
      <c r="M32" s="54">
        <v>12.921711</v>
      </c>
      <c r="N32" s="54">
        <v>0</v>
      </c>
      <c r="O32" s="145">
        <v>20.202514000000001</v>
      </c>
      <c r="P32" s="54">
        <v>0</v>
      </c>
      <c r="Q32" s="54">
        <v>13.60346</v>
      </c>
      <c r="R32" s="145">
        <v>18.742317</v>
      </c>
      <c r="S32" s="90">
        <v>17.091529000000001</v>
      </c>
      <c r="T32" s="54">
        <v>27.546835999999999</v>
      </c>
      <c r="U32" s="54">
        <v>21.228598000000002</v>
      </c>
      <c r="V32" s="54">
        <v>18.557251000000001</v>
      </c>
      <c r="W32" s="54">
        <v>15.064498</v>
      </c>
      <c r="X32" s="54">
        <v>23.585464999999999</v>
      </c>
      <c r="Y32" s="54">
        <v>26.441727</v>
      </c>
      <c r="Z32" s="54">
        <v>72.049587000000002</v>
      </c>
      <c r="AA32" s="54">
        <v>7.4688796000000002</v>
      </c>
      <c r="AB32" s="54">
        <v>11.682173000000001</v>
      </c>
      <c r="AC32" s="54">
        <v>16.715139000000001</v>
      </c>
      <c r="AD32" s="54">
        <v>28.394833999999999</v>
      </c>
      <c r="AE32" s="54">
        <v>15.546321000000001</v>
      </c>
      <c r="AF32" s="54">
        <v>11.651590000000001</v>
      </c>
      <c r="AG32" s="54">
        <v>11.741573000000001</v>
      </c>
      <c r="AH32" s="54">
        <v>30.583409</v>
      </c>
      <c r="AI32" s="54">
        <v>0</v>
      </c>
      <c r="AJ32" s="54">
        <v>17.893639</v>
      </c>
      <c r="AK32" s="54">
        <v>30.156603</v>
      </c>
      <c r="AL32" s="54">
        <v>16.021913999999999</v>
      </c>
      <c r="AM32" s="54">
        <v>6.7801627</v>
      </c>
      <c r="AN32" s="54">
        <v>11.292882000000001</v>
      </c>
      <c r="AO32" s="54">
        <v>8.9230611</v>
      </c>
      <c r="AP32" s="54">
        <v>8.7220437999999998</v>
      </c>
      <c r="AQ32" s="54">
        <v>42.780239999999999</v>
      </c>
      <c r="AR32" s="54">
        <v>22.826377999999998</v>
      </c>
      <c r="AS32" s="54">
        <v>17.557033000000001</v>
      </c>
      <c r="AT32" s="54">
        <v>30.975152000000001</v>
      </c>
      <c r="AU32" s="54">
        <v>18.761818999999999</v>
      </c>
      <c r="AV32" s="54">
        <v>14.238902</v>
      </c>
      <c r="AW32" s="54">
        <v>12.677842</v>
      </c>
      <c r="AX32" s="54">
        <v>17.287085000000001</v>
      </c>
      <c r="AY32" s="54">
        <v>68.227984000000006</v>
      </c>
      <c r="AZ32" s="54">
        <v>11.604945000000001</v>
      </c>
      <c r="BA32" s="54">
        <v>11.678482000000001</v>
      </c>
      <c r="BB32" s="54">
        <v>31.938586999999998</v>
      </c>
      <c r="BC32" s="54">
        <v>11.798676</v>
      </c>
      <c r="BD32" s="91">
        <f t="shared" si="0"/>
        <v>75.439767000000003</v>
      </c>
      <c r="BE32" s="71"/>
      <c r="BF32" s="71"/>
    </row>
    <row r="33" spans="1:58">
      <c r="B33" s="292"/>
      <c r="C33" t="s">
        <v>121</v>
      </c>
      <c r="D33" s="91" t="s">
        <v>156</v>
      </c>
      <c r="E33" s="91">
        <v>10.119597000000001</v>
      </c>
      <c r="F33" s="91">
        <v>14.095259</v>
      </c>
      <c r="G33" s="91">
        <v>22.163668999999999</v>
      </c>
      <c r="H33" s="90">
        <v>23.525542000000002</v>
      </c>
      <c r="I33" s="90">
        <v>6.3770210000000001</v>
      </c>
      <c r="J33" s="54">
        <v>21.550052000000001</v>
      </c>
      <c r="K33" s="54">
        <v>14.226699</v>
      </c>
      <c r="L33" s="90">
        <v>7.8969510999999999</v>
      </c>
      <c r="M33" s="54">
        <v>16.740034999999999</v>
      </c>
      <c r="N33" s="54">
        <v>12.966113</v>
      </c>
      <c r="O33" s="145">
        <v>22.163668999999999</v>
      </c>
      <c r="P33" s="54">
        <v>12.949851000000001</v>
      </c>
      <c r="Q33" s="54">
        <v>12.853888</v>
      </c>
      <c r="R33" s="145">
        <v>10.119597000000001</v>
      </c>
      <c r="S33" s="90">
        <v>13.092591000000001</v>
      </c>
      <c r="T33" s="54">
        <v>25.725204000000002</v>
      </c>
      <c r="U33" s="54">
        <v>8.1136607999999999</v>
      </c>
      <c r="V33" s="54">
        <v>23.126344</v>
      </c>
      <c r="W33" s="54">
        <v>10.578780999999999</v>
      </c>
      <c r="X33" s="54">
        <v>17.044944000000001</v>
      </c>
      <c r="Y33" s="54">
        <v>23.865704000000001</v>
      </c>
      <c r="Z33" s="54">
        <v>43.999270000000003</v>
      </c>
      <c r="AA33" s="54">
        <v>8.0429478000000003</v>
      </c>
      <c r="AB33" s="54">
        <v>5.8234539999999999</v>
      </c>
      <c r="AC33" s="54">
        <v>13.265572000000001</v>
      </c>
      <c r="AD33" s="54">
        <v>34.062176000000001</v>
      </c>
      <c r="AE33" s="54">
        <v>10.414542000000001</v>
      </c>
      <c r="AF33" s="54">
        <v>8.2101010999999993</v>
      </c>
      <c r="AG33" s="54">
        <v>12.32066</v>
      </c>
      <c r="AH33" s="54">
        <v>13.871988999999999</v>
      </c>
      <c r="AI33" s="54">
        <v>16.325324999999999</v>
      </c>
      <c r="AJ33" s="54">
        <v>22.928286</v>
      </c>
      <c r="AK33" s="54">
        <v>16.845692</v>
      </c>
      <c r="AL33" s="54">
        <v>13.765031</v>
      </c>
      <c r="AM33" s="54">
        <v>5.8716378000000002</v>
      </c>
      <c r="AN33" s="54">
        <v>12.83169</v>
      </c>
      <c r="AO33" s="54">
        <v>5.9851380000000001</v>
      </c>
      <c r="AP33" s="54">
        <v>7.2416831000000004</v>
      </c>
      <c r="AQ33" s="54">
        <v>43.580601000000001</v>
      </c>
      <c r="AR33" s="54">
        <v>14.604694</v>
      </c>
      <c r="AS33" s="54">
        <v>14.658122000000001</v>
      </c>
      <c r="AT33" s="54">
        <v>33.869500000000002</v>
      </c>
      <c r="AU33" s="54">
        <v>17.776073</v>
      </c>
      <c r="AV33" s="54">
        <v>17.171059</v>
      </c>
      <c r="AW33" s="54">
        <v>14.095259</v>
      </c>
      <c r="AX33" s="54">
        <v>20.151160000000001</v>
      </c>
      <c r="AY33" s="54">
        <v>82.102051000000003</v>
      </c>
      <c r="AZ33" s="54">
        <v>11.983885000000001</v>
      </c>
      <c r="BA33" s="54">
        <v>7.4617418000000004</v>
      </c>
      <c r="BB33" s="54">
        <v>29.669438</v>
      </c>
      <c r="BC33" s="54">
        <v>14.831592000000001</v>
      </c>
      <c r="BD33" s="91">
        <f t="shared" si="0"/>
        <v>82.102051000000003</v>
      </c>
      <c r="BE33" s="71"/>
      <c r="BF33" s="71"/>
    </row>
    <row r="34" spans="1:58">
      <c r="B34" s="292"/>
      <c r="C34" t="s">
        <v>121</v>
      </c>
      <c r="D34" s="91" t="s">
        <v>157</v>
      </c>
      <c r="E34" s="91">
        <v>6212.8852999999999</v>
      </c>
      <c r="F34" s="91">
        <v>46963.89</v>
      </c>
      <c r="G34" s="91">
        <v>123575.34</v>
      </c>
      <c r="H34" s="90">
        <v>0</v>
      </c>
      <c r="I34" s="90">
        <v>69314.058999999994</v>
      </c>
      <c r="J34" s="54">
        <v>0</v>
      </c>
      <c r="K34" s="54">
        <v>0</v>
      </c>
      <c r="L34" s="90">
        <v>0</v>
      </c>
      <c r="M34" s="70">
        <v>53036.881999999998</v>
      </c>
      <c r="N34" s="54">
        <v>1454.3983000000001</v>
      </c>
      <c r="O34" s="145">
        <v>154547.73000000001</v>
      </c>
      <c r="P34" s="54">
        <v>0</v>
      </c>
      <c r="Q34" s="54">
        <v>0</v>
      </c>
      <c r="R34" s="145">
        <v>0</v>
      </c>
      <c r="S34" s="90">
        <v>0</v>
      </c>
      <c r="T34" s="54">
        <v>0</v>
      </c>
      <c r="U34" s="54">
        <v>0</v>
      </c>
      <c r="V34" s="92">
        <v>0</v>
      </c>
      <c r="W34" s="54">
        <v>0</v>
      </c>
      <c r="X34" s="54">
        <v>0</v>
      </c>
      <c r="Y34" s="54">
        <v>0</v>
      </c>
      <c r="Z34" s="54">
        <v>0</v>
      </c>
      <c r="AA34" s="54">
        <v>0</v>
      </c>
      <c r="AB34" s="54">
        <v>108878.73</v>
      </c>
      <c r="AC34" s="54">
        <v>0</v>
      </c>
      <c r="AD34" s="54">
        <v>153604.4</v>
      </c>
      <c r="AE34" s="54">
        <v>0</v>
      </c>
      <c r="AF34" s="54">
        <v>0</v>
      </c>
      <c r="AG34" s="54">
        <v>0</v>
      </c>
      <c r="AH34" s="54">
        <v>0</v>
      </c>
      <c r="AI34" s="54">
        <v>0</v>
      </c>
      <c r="AJ34" s="54">
        <v>0</v>
      </c>
      <c r="AK34" s="54">
        <v>0</v>
      </c>
      <c r="AL34" s="54">
        <v>66751.464000000007</v>
      </c>
      <c r="AM34" s="54">
        <v>0</v>
      </c>
      <c r="AN34" s="54">
        <v>0</v>
      </c>
      <c r="AO34" s="54">
        <v>21867.155999999999</v>
      </c>
      <c r="AP34" s="54">
        <v>0</v>
      </c>
      <c r="AQ34" s="54">
        <v>0</v>
      </c>
      <c r="AR34" s="54">
        <v>70385.751999999993</v>
      </c>
      <c r="AS34" s="54">
        <v>7900.5576000000001</v>
      </c>
      <c r="AT34" s="54">
        <v>0</v>
      </c>
      <c r="AU34" s="54">
        <v>0</v>
      </c>
      <c r="AV34" s="54">
        <v>84311.275999999998</v>
      </c>
      <c r="AW34" s="54">
        <v>47420.71</v>
      </c>
      <c r="AX34" s="70">
        <v>131639.34</v>
      </c>
      <c r="AY34" s="54">
        <v>0</v>
      </c>
      <c r="AZ34" s="54">
        <v>57695.347999999998</v>
      </c>
      <c r="BA34" s="54">
        <v>53882.074000000001</v>
      </c>
      <c r="BB34" s="54">
        <v>0</v>
      </c>
      <c r="BC34" s="54">
        <v>124614.09</v>
      </c>
      <c r="BD34" s="91">
        <f t="shared" si="0"/>
        <v>154547.73000000001</v>
      </c>
      <c r="BE34" s="71"/>
      <c r="BF34" s="71"/>
    </row>
    <row r="35" spans="1:58">
      <c r="B35" s="292"/>
      <c r="C35" t="s">
        <v>121</v>
      </c>
      <c r="D35" s="91" t="s">
        <v>158</v>
      </c>
      <c r="E35" s="91">
        <v>4.8273025000000001</v>
      </c>
      <c r="F35" s="91">
        <v>6.0372187000000004</v>
      </c>
      <c r="G35" s="91">
        <v>20.703427999999999</v>
      </c>
      <c r="H35" s="90">
        <v>82.404967999999997</v>
      </c>
      <c r="I35" s="90">
        <v>8.2066204000000003</v>
      </c>
      <c r="J35" s="54">
        <v>30.098825999999999</v>
      </c>
      <c r="K35" s="54">
        <v>9.4782658000000009</v>
      </c>
      <c r="L35" s="90">
        <v>8.1536807000000007</v>
      </c>
      <c r="M35" s="54">
        <v>5.5553812000000002</v>
      </c>
      <c r="N35" s="54">
        <v>7.7401577000000001</v>
      </c>
      <c r="O35" s="145">
        <v>20.471931999999999</v>
      </c>
      <c r="P35" s="54">
        <v>0</v>
      </c>
      <c r="Q35" s="54">
        <v>4.6913974999999999</v>
      </c>
      <c r="R35" s="145">
        <v>4.7176724999999999</v>
      </c>
      <c r="S35" s="90">
        <v>0</v>
      </c>
      <c r="T35" s="54">
        <v>0</v>
      </c>
      <c r="U35" s="54">
        <v>11.70665</v>
      </c>
      <c r="V35" s="70">
        <v>5.3532761999999998</v>
      </c>
      <c r="W35" s="54">
        <v>5.2042700000000002</v>
      </c>
      <c r="X35" s="54">
        <v>4.3883948000000004</v>
      </c>
      <c r="Y35" s="54">
        <v>7.1336522999999996</v>
      </c>
      <c r="Z35" s="54">
        <v>6.5110007000000003</v>
      </c>
      <c r="AA35" s="54">
        <v>6.6280666999999998</v>
      </c>
      <c r="AB35" s="54">
        <v>13.772655</v>
      </c>
      <c r="AC35" s="54">
        <v>0</v>
      </c>
      <c r="AD35" s="54">
        <v>10.444665000000001</v>
      </c>
      <c r="AE35" s="54">
        <v>6.5753149999999998</v>
      </c>
      <c r="AF35" s="54">
        <v>21.113098999999998</v>
      </c>
      <c r="AG35" s="54">
        <v>22.775549999999999</v>
      </c>
      <c r="AH35" s="54">
        <v>0</v>
      </c>
      <c r="AI35" s="54">
        <v>5.9434307000000004</v>
      </c>
      <c r="AJ35" s="54">
        <v>7.5955792000000004</v>
      </c>
      <c r="AK35" s="54">
        <v>0</v>
      </c>
      <c r="AL35" s="54">
        <v>8.1817571999999998</v>
      </c>
      <c r="AM35" s="54">
        <v>6.6876652999999999</v>
      </c>
      <c r="AN35" s="54">
        <v>5.5417367999999998</v>
      </c>
      <c r="AO35" s="54">
        <v>11.965927000000001</v>
      </c>
      <c r="AP35" s="54">
        <v>13.63898</v>
      </c>
      <c r="AQ35" s="54">
        <v>11.755442</v>
      </c>
      <c r="AR35" s="54">
        <v>10.304378</v>
      </c>
      <c r="AS35" s="54">
        <v>5.9074140000000002</v>
      </c>
      <c r="AT35" s="54">
        <v>5.5206068999999998</v>
      </c>
      <c r="AU35" s="54">
        <v>5.4278712000000002</v>
      </c>
      <c r="AV35" s="54">
        <v>11.200538999999999</v>
      </c>
      <c r="AW35" s="54">
        <v>6.0370328999999998</v>
      </c>
      <c r="AX35" s="70">
        <v>12.557164999999999</v>
      </c>
      <c r="AY35" s="54">
        <v>98.996737999999993</v>
      </c>
      <c r="AZ35" s="54">
        <v>13.538691999999999</v>
      </c>
      <c r="BA35" s="54">
        <v>17.093309999999999</v>
      </c>
      <c r="BB35" s="54">
        <v>10.295719999999999</v>
      </c>
      <c r="BC35" s="54">
        <v>7.3404939999999996</v>
      </c>
      <c r="BD35" s="91">
        <f t="shared" si="0"/>
        <v>98.996737999999993</v>
      </c>
      <c r="BE35" s="71"/>
      <c r="BF35" s="71"/>
    </row>
    <row r="36" spans="1:58">
      <c r="B36" s="292"/>
      <c r="C36" t="s">
        <v>121</v>
      </c>
      <c r="D36" s="91" t="s">
        <v>159</v>
      </c>
      <c r="E36" s="91">
        <v>28.496381</v>
      </c>
      <c r="F36" s="91">
        <v>73.373963000000003</v>
      </c>
      <c r="G36" s="91">
        <v>89.551471000000006</v>
      </c>
      <c r="H36" s="90">
        <f>tblCO2faktor[[#This Row],[Mellemland]]</f>
        <v>73.373963000000003</v>
      </c>
      <c r="I36" s="90">
        <f>tblCO2faktor[[#This Row],[Mellemland]]</f>
        <v>73.373963000000003</v>
      </c>
      <c r="J36" s="54">
        <f>tblCO2faktor[[#This Row],[Iland]]</f>
        <v>28.496381</v>
      </c>
      <c r="K36" s="54">
        <f>tblCO2faktor[[#This Row],[Uland]]</f>
        <v>89.551471000000006</v>
      </c>
      <c r="L36" s="90">
        <f>tblCO2faktor[[#This Row],[Mellemland]]</f>
        <v>73.373963000000003</v>
      </c>
      <c r="M36" s="54">
        <f>tblCO2faktor[[#This Row],[Mellemland]]</f>
        <v>73.373963000000003</v>
      </c>
      <c r="N36" s="54">
        <f>tblCO2faktor[[#This Row],[Iland]]</f>
        <v>28.496381</v>
      </c>
      <c r="O36" s="145">
        <v>89.55</v>
      </c>
      <c r="P36" s="54">
        <f>tblCO2faktor[[#This Row],[Uland]]</f>
        <v>89.551471000000006</v>
      </c>
      <c r="Q36" s="54">
        <f>tblCO2faktor[[#This Row],[Iland]]</f>
        <v>28.496381</v>
      </c>
      <c r="R36" s="145">
        <v>73.37</v>
      </c>
      <c r="S36" s="90">
        <f>tblCO2faktor[[#This Row],[Iland]]</f>
        <v>28.496381</v>
      </c>
      <c r="T36" s="54">
        <f>tblCO2faktor[[#This Row],[Uland]]</f>
        <v>89.551471000000006</v>
      </c>
      <c r="U36" s="54">
        <f>tblCO2faktor[[#This Row],[Iland]]</f>
        <v>28.496381</v>
      </c>
      <c r="V36" s="70">
        <f>tblCO2faktor[[#This Row],[Iland]]</f>
        <v>28.496381</v>
      </c>
      <c r="W36" s="54">
        <f>tblCO2faktor[[#This Row],[Iland]]</f>
        <v>28.496381</v>
      </c>
      <c r="X36" s="54">
        <f>tblCO2faktor[[#This Row],[Mellemland]]</f>
        <v>73.373963000000003</v>
      </c>
      <c r="Y36" s="54">
        <f>tblCO2faktor[[#This Row],[Mellemland]]</f>
        <v>73.373963000000003</v>
      </c>
      <c r="Z36" s="54">
        <f>tblCO2faktor[[#This Row],[Mellemland]]</f>
        <v>73.373963000000003</v>
      </c>
      <c r="AA36" s="54">
        <f>tblCO2faktor[[#This Row],[Iland]]</f>
        <v>28.496381</v>
      </c>
      <c r="AB36" s="54">
        <f>tblCO2faktor[[#This Row],[Uland]]</f>
        <v>89.551471000000006</v>
      </c>
      <c r="AC36" s="54">
        <f>tblCO2faktor[[#This Row],[Mellemland]]</f>
        <v>73.373963000000003</v>
      </c>
      <c r="AD36" s="54">
        <f>tblCO2faktor[[#This Row],[Uland]]</f>
        <v>89.551471000000006</v>
      </c>
      <c r="AE36" s="54">
        <f>tblCO2faktor[[#This Row],[Iland]]</f>
        <v>28.496381</v>
      </c>
      <c r="AF36" s="54">
        <f>tblCO2faktor[[#This Row],[Mellemland]]</f>
        <v>73.373963000000003</v>
      </c>
      <c r="AG36" s="54">
        <f>tblCO2faktor[[#This Row],[Uland]]</f>
        <v>89.551471000000006</v>
      </c>
      <c r="AH36" s="54">
        <f>tblCO2faktor[[#This Row],[Uland]]</f>
        <v>89.551471000000006</v>
      </c>
      <c r="AI36" s="54">
        <f>tblCO2faktor[[#This Row],[Iland]]</f>
        <v>28.496381</v>
      </c>
      <c r="AJ36" s="54">
        <f>tblCO2faktor[[#This Row],[Uland]]</f>
        <v>89.551471000000006</v>
      </c>
      <c r="AK36" s="54">
        <f>tblCO2faktor[[#This Row],[Iland]]</f>
        <v>28.496381</v>
      </c>
      <c r="AL36" s="54">
        <f>tblCO2faktor[[#This Row],[Uland]]</f>
        <v>89.551471000000006</v>
      </c>
      <c r="AM36" s="54">
        <f>tblCO2faktor[[#This Row],[Mellemland]]</f>
        <v>73.373963000000003</v>
      </c>
      <c r="AN36" s="54">
        <f>tblCO2faktor[[#This Row],[Mellemland]]</f>
        <v>73.373963000000003</v>
      </c>
      <c r="AO36" s="54">
        <f>tblCO2faktor[[#This Row],[Iland]]</f>
        <v>28.496381</v>
      </c>
      <c r="AP36" s="54">
        <f>tblCO2faktor[[#This Row],[Iland]]</f>
        <v>28.496381</v>
      </c>
      <c r="AQ36" s="54">
        <f>tblCO2faktor[[#This Row],[Mellemland]]</f>
        <v>73.373963000000003</v>
      </c>
      <c r="AR36" s="54">
        <f>tblCO2faktor[[#This Row],[Mellemland]]</f>
        <v>73.373963000000003</v>
      </c>
      <c r="AS36" s="54">
        <f>tblCO2faktor[[#This Row],[Iland]]</f>
        <v>28.496381</v>
      </c>
      <c r="AT36" s="54">
        <f>tblCO2faktor[[#This Row],[Iland]]</f>
        <v>28.496381</v>
      </c>
      <c r="AU36" s="54">
        <f>tblCO2faktor[[#This Row],[Mellemland]]</f>
        <v>73.373963000000003</v>
      </c>
      <c r="AV36" s="54">
        <f>tblCO2faktor[[#This Row],[Uland]]</f>
        <v>89.551471000000006</v>
      </c>
      <c r="AW36" s="54">
        <f>tblCO2faktor[[#This Row],[Uland]]</f>
        <v>89.551471000000006</v>
      </c>
      <c r="AX36" s="70">
        <f>tblCO2faktor[[#This Row],[Uland]]</f>
        <v>89.551471000000006</v>
      </c>
      <c r="AY36" s="54">
        <f>tblCO2faktor[[#This Row],[Mellemland]]</f>
        <v>73.373963000000003</v>
      </c>
      <c r="AZ36" s="54">
        <f>tblCO2faktor[[#This Row],[Mellemland]]</f>
        <v>73.373963000000003</v>
      </c>
      <c r="BA36" s="54">
        <f>tblCO2faktor[[#This Row],[Mellemland]]</f>
        <v>73.373963000000003</v>
      </c>
      <c r="BB36" s="54">
        <f>tblCO2faktor[[#This Row],[Mellemland]]</f>
        <v>73.373963000000003</v>
      </c>
      <c r="BC36" s="54">
        <f>tblCO2faktor[[#This Row],[Mellemland]]</f>
        <v>73.373963000000003</v>
      </c>
      <c r="BD36" s="91">
        <f t="shared" si="0"/>
        <v>89.551471000000006</v>
      </c>
      <c r="BE36" s="71"/>
      <c r="BF36" s="71"/>
    </row>
    <row r="37" spans="1:58">
      <c r="A37" t="s">
        <v>160</v>
      </c>
      <c r="B37" s="292"/>
      <c r="C37" t="s">
        <v>121</v>
      </c>
      <c r="D37" s="91" t="s">
        <v>161</v>
      </c>
      <c r="E37" s="91">
        <v>5.07</v>
      </c>
      <c r="F37" s="91">
        <f>tblCO2faktor[[#This Row],[Brasilien]]</f>
        <v>19.349823000000001</v>
      </c>
      <c r="G37" s="91">
        <v>7.59</v>
      </c>
      <c r="H37" s="90">
        <v>861.59370999999999</v>
      </c>
      <c r="I37" s="90">
        <v>28.470226</v>
      </c>
      <c r="J37" s="54">
        <v>239.09151</v>
      </c>
      <c r="K37" s="54">
        <v>105.58347000000001</v>
      </c>
      <c r="L37" s="93">
        <v>19.349823000000001</v>
      </c>
      <c r="M37" s="54">
        <v>30.485489000000001</v>
      </c>
      <c r="N37" s="54">
        <v>0</v>
      </c>
      <c r="O37" s="148">
        <v>85.844499999999996</v>
      </c>
      <c r="P37" s="54">
        <v>0</v>
      </c>
      <c r="Q37" s="54">
        <v>23.263503</v>
      </c>
      <c r="R37" s="148">
        <v>73.338348999999994</v>
      </c>
      <c r="S37" s="95">
        <v>22.430415</v>
      </c>
      <c r="T37" s="54">
        <v>58.522705999999999</v>
      </c>
      <c r="U37" s="54">
        <v>630.48320000000001</v>
      </c>
      <c r="V37" s="70">
        <v>20.736946</v>
      </c>
      <c r="W37" s="54">
        <v>24.624193999999999</v>
      </c>
      <c r="X37" s="54">
        <v>30.341044</v>
      </c>
      <c r="Y37" s="54">
        <v>31.221121</v>
      </c>
      <c r="Z37" s="54">
        <v>56.003709999999998</v>
      </c>
      <c r="AA37" s="54">
        <v>42.644258999999998</v>
      </c>
      <c r="AB37" s="54">
        <v>51.068184000000002</v>
      </c>
      <c r="AC37" s="54">
        <v>29.549213999999999</v>
      </c>
      <c r="AD37" s="54">
        <v>62.128312999999999</v>
      </c>
      <c r="AE37" s="54">
        <v>21.705121999999999</v>
      </c>
      <c r="AF37" s="54">
        <v>136.58658</v>
      </c>
      <c r="AG37" s="54">
        <v>159.20607999999999</v>
      </c>
      <c r="AH37" s="54">
        <v>47.300108999999999</v>
      </c>
      <c r="AI37" s="54">
        <v>0</v>
      </c>
      <c r="AJ37" s="54">
        <v>30.826321</v>
      </c>
      <c r="AK37" s="54">
        <v>32.225707999999997</v>
      </c>
      <c r="AL37" s="54">
        <v>57.062741000000003</v>
      </c>
      <c r="AM37" s="54">
        <v>39.949385999999997</v>
      </c>
      <c r="AN37" s="54">
        <v>23.588425000000001</v>
      </c>
      <c r="AO37" s="54">
        <v>54.164819999999999</v>
      </c>
      <c r="AP37" s="54">
        <v>114.47026</v>
      </c>
      <c r="AQ37" s="54">
        <v>302.28485999999998</v>
      </c>
      <c r="AR37" s="54">
        <v>58.493239000000003</v>
      </c>
      <c r="AS37" s="54">
        <v>17.819334000000001</v>
      </c>
      <c r="AT37" s="54">
        <v>28.45853</v>
      </c>
      <c r="AU37" s="54">
        <v>27.668581</v>
      </c>
      <c r="AV37" s="54">
        <v>31.460667999999998</v>
      </c>
      <c r="AW37" s="54">
        <v>28.868798999999999</v>
      </c>
      <c r="AX37" s="70">
        <v>57.547821999999996</v>
      </c>
      <c r="AY37" s="54">
        <v>62.664110999999998</v>
      </c>
      <c r="AZ37" s="54">
        <v>30.017596999999999</v>
      </c>
      <c r="BA37" s="54">
        <v>97.167535999999998</v>
      </c>
      <c r="BB37" s="54">
        <v>67.336397000000005</v>
      </c>
      <c r="BC37" s="54">
        <v>49.397973</v>
      </c>
      <c r="BD37" s="94">
        <f t="shared" si="0"/>
        <v>861.59370999999999</v>
      </c>
      <c r="BE37" s="96"/>
      <c r="BF37" s="96"/>
    </row>
    <row r="38" spans="1:58" ht="14.4" thickBot="1">
      <c r="A38" s="45" t="s">
        <v>162</v>
      </c>
      <c r="B38" s="293"/>
      <c r="C38" s="45" t="s">
        <v>121</v>
      </c>
      <c r="D38" s="97" t="s">
        <v>163</v>
      </c>
      <c r="E38" s="97">
        <v>11.67</v>
      </c>
      <c r="F38" s="97">
        <v>22.27</v>
      </c>
      <c r="G38" s="97">
        <v>30.32</v>
      </c>
      <c r="H38" s="98">
        <f>tblCO2faktor[[#This Row],[Mellemland]]</f>
        <v>22.27</v>
      </c>
      <c r="I38" s="98">
        <f>tblCO2faktor[[#This Row],[Mellemland]]</f>
        <v>22.27</v>
      </c>
      <c r="J38" s="59">
        <f>tblCO2faktor[[#This Row],[Iland]]</f>
        <v>11.67</v>
      </c>
      <c r="K38" s="59">
        <f>tblCO2faktor[[#This Row],[Uland]]</f>
        <v>30.32</v>
      </c>
      <c r="L38" s="98">
        <f>tblCO2faktor[[#This Row],[Mellemland]]</f>
        <v>22.27</v>
      </c>
      <c r="M38" s="59">
        <f>tblCO2faktor[[#This Row],[Mellemland]]</f>
        <v>22.27</v>
      </c>
      <c r="N38" s="59">
        <f>tblCO2faktor[[#This Row],[Iland]]</f>
        <v>11.67</v>
      </c>
      <c r="O38" s="149">
        <f>tblCO2faktor[[#This Row],[Uland]]</f>
        <v>30.32</v>
      </c>
      <c r="P38" s="59">
        <f>tblCO2faktor[[#This Row],[Uland]]</f>
        <v>30.32</v>
      </c>
      <c r="Q38" s="59">
        <f>tblCO2faktor[[#This Row],[Iland]]</f>
        <v>11.67</v>
      </c>
      <c r="R38" s="149">
        <f>tblCO2faktor[[#This Row],[Iland]]</f>
        <v>11.67</v>
      </c>
      <c r="S38" s="99">
        <v>11.236029</v>
      </c>
      <c r="T38" s="59">
        <f>tblCO2faktor[[#This Row],[Uland]]</f>
        <v>30.32</v>
      </c>
      <c r="U38" s="59">
        <f>tblCO2faktor[[#This Row],[Iland]]</f>
        <v>11.67</v>
      </c>
      <c r="V38" s="87">
        <f>tblCO2faktor[[#This Row],[Iland]]</f>
        <v>11.67</v>
      </c>
      <c r="W38" s="59">
        <f>tblCO2faktor[[#This Row],[Iland]]</f>
        <v>11.67</v>
      </c>
      <c r="X38" s="59">
        <f>tblCO2faktor[[#This Row],[Mellemland]]</f>
        <v>22.27</v>
      </c>
      <c r="Y38" s="59">
        <f>tblCO2faktor[[#This Row],[Mellemland]]</f>
        <v>22.27</v>
      </c>
      <c r="Z38" s="59">
        <f>tblCO2faktor[[#This Row],[Mellemland]]</f>
        <v>22.27</v>
      </c>
      <c r="AA38" s="59">
        <f>tblCO2faktor[[#This Row],[Iland]]</f>
        <v>11.67</v>
      </c>
      <c r="AB38" s="59">
        <f>tblCO2faktor[[#This Row],[Uland]]</f>
        <v>30.32</v>
      </c>
      <c r="AC38" s="59">
        <f>tblCO2faktor[[#This Row],[Mellemland]]</f>
        <v>22.27</v>
      </c>
      <c r="AD38" s="59">
        <f>tblCO2faktor[[#This Row],[Uland]]</f>
        <v>30.32</v>
      </c>
      <c r="AE38" s="59">
        <f>tblCO2faktor[[#This Row],[Iland]]</f>
        <v>11.67</v>
      </c>
      <c r="AF38" s="59">
        <f>tblCO2faktor[[#This Row],[Mellemland]]</f>
        <v>22.27</v>
      </c>
      <c r="AG38" s="59">
        <f>tblCO2faktor[[#This Row],[Uland]]</f>
        <v>30.32</v>
      </c>
      <c r="AH38" s="59">
        <f>tblCO2faktor[[#This Row],[Uland]]</f>
        <v>30.32</v>
      </c>
      <c r="AI38" s="59">
        <f>tblCO2faktor[[#This Row],[Iland]]</f>
        <v>11.67</v>
      </c>
      <c r="AJ38" s="59">
        <f>tblCO2faktor[[#This Row],[Uland]]</f>
        <v>30.32</v>
      </c>
      <c r="AK38" s="59">
        <f>tblCO2faktor[[#This Row],[Iland]]</f>
        <v>11.67</v>
      </c>
      <c r="AL38" s="59">
        <f>tblCO2faktor[[#This Row],[Uland]]</f>
        <v>30.32</v>
      </c>
      <c r="AM38" s="59">
        <f>tblCO2faktor[[#This Row],[Mellemland]]</f>
        <v>22.27</v>
      </c>
      <c r="AN38" s="59">
        <f>tblCO2faktor[[#This Row],[Mellemland]]</f>
        <v>22.27</v>
      </c>
      <c r="AO38" s="59">
        <f>tblCO2faktor[[#This Row],[Iland]]</f>
        <v>11.67</v>
      </c>
      <c r="AP38" s="59">
        <f>tblCO2faktor[[#This Row],[Iland]]</f>
        <v>11.67</v>
      </c>
      <c r="AQ38" s="59">
        <f>tblCO2faktor[[#This Row],[Mellemland]]</f>
        <v>22.27</v>
      </c>
      <c r="AR38" s="59">
        <f>tblCO2faktor[[#This Row],[Mellemland]]</f>
        <v>22.27</v>
      </c>
      <c r="AS38" s="59">
        <f>tblCO2faktor[[#This Row],[Iland]]</f>
        <v>11.67</v>
      </c>
      <c r="AT38" s="59">
        <f>tblCO2faktor[[#This Row],[Iland]]</f>
        <v>11.67</v>
      </c>
      <c r="AU38" s="59">
        <f>tblCO2faktor[[#This Row],[Mellemland]]</f>
        <v>22.27</v>
      </c>
      <c r="AV38" s="59">
        <f>tblCO2faktor[[#This Row],[Uland]]</f>
        <v>30.32</v>
      </c>
      <c r="AW38" s="59">
        <f>tblCO2faktor[[#This Row],[Uland]]</f>
        <v>30.32</v>
      </c>
      <c r="AX38" s="87">
        <f>tblCO2faktor[[#This Row],[Uland]]</f>
        <v>30.32</v>
      </c>
      <c r="AY38" s="59">
        <f>tblCO2faktor[[#This Row],[Mellemland]]</f>
        <v>22.27</v>
      </c>
      <c r="AZ38" s="59">
        <f>tblCO2faktor[[#This Row],[Mellemland]]</f>
        <v>22.27</v>
      </c>
      <c r="BA38" s="59">
        <f>tblCO2faktor[[#This Row],[Mellemland]]</f>
        <v>22.27</v>
      </c>
      <c r="BB38" s="59">
        <f>tblCO2faktor[[#This Row],[Mellemland]]</f>
        <v>22.27</v>
      </c>
      <c r="BC38" s="59">
        <f>tblCO2faktor[[#This Row],[Mellemland]]</f>
        <v>22.27</v>
      </c>
      <c r="BD38" s="87">
        <f t="shared" si="0"/>
        <v>30.32</v>
      </c>
      <c r="BE38" s="61"/>
      <c r="BF38" s="61"/>
    </row>
    <row r="39" spans="1:58" ht="14.4" thickTop="1">
      <c r="A39" t="s">
        <v>164</v>
      </c>
      <c r="B39" s="294" t="s">
        <v>165</v>
      </c>
      <c r="C39" t="s">
        <v>121</v>
      </c>
      <c r="D39" s="64" t="s">
        <v>166</v>
      </c>
      <c r="E39" s="70">
        <v>-1.1200000000000001</v>
      </c>
      <c r="F39" s="70">
        <v>-0.17</v>
      </c>
      <c r="G39" s="70">
        <v>-1.06</v>
      </c>
      <c r="H39" s="90">
        <f>tblCO2faktor[[#This Row],[Mellemland]]</f>
        <v>-0.17</v>
      </c>
      <c r="I39" s="90">
        <f>tblCO2faktor[[#This Row],[Mellemland]]</f>
        <v>-0.17</v>
      </c>
      <c r="J39" s="65">
        <f>tblCO2faktor[[#This Row],[Iland]]</f>
        <v>-1.1200000000000001</v>
      </c>
      <c r="K39" s="65">
        <f>tblCO2faktor[[#This Row],[Uland]]</f>
        <v>-1.06</v>
      </c>
      <c r="L39" s="100">
        <v>0.03</v>
      </c>
      <c r="M39" s="65">
        <f>tblCO2faktor[[#This Row],[Mellemland]]</f>
        <v>-0.17</v>
      </c>
      <c r="N39" s="65">
        <f>tblCO2faktor[[#This Row],[Iland]]</f>
        <v>-1.1200000000000001</v>
      </c>
      <c r="O39" s="100">
        <v>-1.06</v>
      </c>
      <c r="P39" s="65">
        <f>tblCO2faktor[[#This Row],[Uland]]</f>
        <v>-1.06</v>
      </c>
      <c r="Q39" s="65">
        <f>tblCO2faktor[[#This Row],[Iland]]</f>
        <v>-1.1200000000000001</v>
      </c>
      <c r="R39" s="100">
        <v>-1.1200000000000001</v>
      </c>
      <c r="S39" s="100">
        <v>-0.17</v>
      </c>
      <c r="T39" s="65">
        <f>tblCO2faktor[[#This Row],[Uland]]</f>
        <v>-1.06</v>
      </c>
      <c r="U39" s="65">
        <f>tblCO2faktor[[#This Row],[Iland]]</f>
        <v>-1.1200000000000001</v>
      </c>
      <c r="V39" s="64">
        <f>tblCO2faktor[[#This Row],[Iland]]</f>
        <v>-1.1200000000000001</v>
      </c>
      <c r="W39" s="65">
        <f>tblCO2faktor[[#This Row],[Iland]]</f>
        <v>-1.1200000000000001</v>
      </c>
      <c r="X39" s="65">
        <f>tblCO2faktor[[#This Row],[Mellemland]]</f>
        <v>-0.17</v>
      </c>
      <c r="Y39" s="65">
        <f>tblCO2faktor[[#This Row],[Mellemland]]</f>
        <v>-0.17</v>
      </c>
      <c r="Z39" s="65">
        <f>tblCO2faktor[[#This Row],[Mellemland]]</f>
        <v>-0.17</v>
      </c>
      <c r="AA39" s="65">
        <f>tblCO2faktor[[#This Row],[Iland]]</f>
        <v>-1.1200000000000001</v>
      </c>
      <c r="AB39" s="65">
        <f>tblCO2faktor[[#This Row],[Uland]]</f>
        <v>-1.06</v>
      </c>
      <c r="AC39" s="65">
        <f>tblCO2faktor[[#This Row],[Mellemland]]</f>
        <v>-0.17</v>
      </c>
      <c r="AD39" s="64">
        <f>tblCO2faktor[[#This Row],[Uland]]</f>
        <v>-1.06</v>
      </c>
      <c r="AE39" s="65">
        <f>tblCO2faktor[[#This Row],[Iland]]</f>
        <v>-1.1200000000000001</v>
      </c>
      <c r="AF39" s="65">
        <f>tblCO2faktor[[#This Row],[Mellemland]]</f>
        <v>-0.17</v>
      </c>
      <c r="AG39" s="65">
        <f>tblCO2faktor[[#This Row],[Uland]]</f>
        <v>-1.06</v>
      </c>
      <c r="AH39" s="65">
        <f>tblCO2faktor[[#This Row],[Uland]]</f>
        <v>-1.06</v>
      </c>
      <c r="AI39" s="65">
        <f>tblCO2faktor[[#This Row],[Iland]]</f>
        <v>-1.1200000000000001</v>
      </c>
      <c r="AJ39" s="65">
        <f>tblCO2faktor[[#This Row],[Uland]]</f>
        <v>-1.06</v>
      </c>
      <c r="AK39" s="65">
        <f>tblCO2faktor[[#This Row],[Iland]]</f>
        <v>-1.1200000000000001</v>
      </c>
      <c r="AL39" s="65">
        <f>tblCO2faktor[[#This Row],[Uland]]</f>
        <v>-1.06</v>
      </c>
      <c r="AM39" s="65">
        <f>tblCO2faktor[[#This Row],[Mellemland]]</f>
        <v>-0.17</v>
      </c>
      <c r="AN39" s="65">
        <f>tblCO2faktor[[#This Row],[Mellemland]]</f>
        <v>-0.17</v>
      </c>
      <c r="AO39" s="65">
        <f>tblCO2faktor[[#This Row],[Iland]]</f>
        <v>-1.1200000000000001</v>
      </c>
      <c r="AP39" s="65">
        <f>tblCO2faktor[[#This Row],[Iland]]</f>
        <v>-1.1200000000000001</v>
      </c>
      <c r="AQ39" s="65">
        <f>tblCO2faktor[[#This Row],[Mellemland]]</f>
        <v>-0.17</v>
      </c>
      <c r="AR39" s="65">
        <f>tblCO2faktor[[#This Row],[Mellemland]]</f>
        <v>-0.17</v>
      </c>
      <c r="AS39" s="65">
        <f>tblCO2faktor[[#This Row],[Iland]]</f>
        <v>-1.1200000000000001</v>
      </c>
      <c r="AT39" s="65">
        <f>tblCO2faktor[[#This Row],[Iland]]</f>
        <v>-1.1200000000000001</v>
      </c>
      <c r="AU39" s="65">
        <f>tblCO2faktor[[#This Row],[Mellemland]]</f>
        <v>-0.17</v>
      </c>
      <c r="AV39" s="65">
        <f>tblCO2faktor[[#This Row],[Uland]]</f>
        <v>-1.06</v>
      </c>
      <c r="AW39" s="65">
        <f>tblCO2faktor[[#This Row],[Uland]]</f>
        <v>-1.06</v>
      </c>
      <c r="AX39" s="64">
        <f>tblCO2faktor[[#This Row],[Uland]]</f>
        <v>-1.06</v>
      </c>
      <c r="AY39" s="65">
        <f>tblCO2faktor[[#This Row],[Mellemland]]</f>
        <v>-0.17</v>
      </c>
      <c r="AZ39" s="65">
        <f>tblCO2faktor[[#This Row],[Mellemland]]</f>
        <v>-0.17</v>
      </c>
      <c r="BA39" s="65">
        <f>tblCO2faktor[[#This Row],[Mellemland]]</f>
        <v>-0.17</v>
      </c>
      <c r="BB39" s="65">
        <f>tblCO2faktor[[#This Row],[Mellemland]]</f>
        <v>-0.17</v>
      </c>
      <c r="BC39" s="65">
        <f>tblCO2faktor[[#This Row],[Mellemland]]</f>
        <v>-0.17</v>
      </c>
      <c r="BD39" s="101">
        <f t="shared" si="0"/>
        <v>0.03</v>
      </c>
      <c r="BE39" s="102"/>
      <c r="BF39" s="102"/>
    </row>
    <row r="40" spans="1:58">
      <c r="A40" t="s">
        <v>167</v>
      </c>
      <c r="B40" s="292"/>
      <c r="C40" t="s">
        <v>121</v>
      </c>
      <c r="D40" s="70" t="s">
        <v>168</v>
      </c>
      <c r="E40" s="70">
        <v>0.42</v>
      </c>
      <c r="F40" s="70">
        <v>0.96</v>
      </c>
      <c r="G40" s="70">
        <v>0.75</v>
      </c>
      <c r="H40" s="90">
        <f>tblCO2faktor[[#This Row],[Mellemland]]</f>
        <v>0.96</v>
      </c>
      <c r="I40" s="90">
        <f>tblCO2faktor[[#This Row],[Mellemland]]</f>
        <v>0.96</v>
      </c>
      <c r="J40" s="54">
        <f>tblCO2faktor[[#This Row],[Iland]]</f>
        <v>0.42</v>
      </c>
      <c r="K40" s="54">
        <f>tblCO2faktor[[#This Row],[Uland]]</f>
        <v>0.75</v>
      </c>
      <c r="L40" s="103">
        <v>0.98</v>
      </c>
      <c r="M40" s="54">
        <f>tblCO2faktor[[#This Row],[Mellemland]]</f>
        <v>0.96</v>
      </c>
      <c r="N40" s="54">
        <f>tblCO2faktor[[#This Row],[Iland]]</f>
        <v>0.42</v>
      </c>
      <c r="O40" s="103">
        <v>0.75</v>
      </c>
      <c r="P40" s="54">
        <f>tblCO2faktor[[#This Row],[Uland]]</f>
        <v>0.75</v>
      </c>
      <c r="Q40" s="54">
        <f>tblCO2faktor[[#This Row],[Iland]]</f>
        <v>0.42</v>
      </c>
      <c r="R40" s="103">
        <v>0.42</v>
      </c>
      <c r="S40" s="103">
        <v>0.96</v>
      </c>
      <c r="T40" s="54">
        <f>tblCO2faktor[[#This Row],[Uland]]</f>
        <v>0.75</v>
      </c>
      <c r="U40" s="54">
        <f>tblCO2faktor[[#This Row],[Iland]]</f>
        <v>0.42</v>
      </c>
      <c r="V40" s="70">
        <f>tblCO2faktor[[#This Row],[Iland]]</f>
        <v>0.42</v>
      </c>
      <c r="W40" s="54">
        <f>tblCO2faktor[[#This Row],[Iland]]</f>
        <v>0.42</v>
      </c>
      <c r="X40" s="54">
        <f>tblCO2faktor[[#This Row],[Mellemland]]</f>
        <v>0.96</v>
      </c>
      <c r="Y40" s="54">
        <f>tblCO2faktor[[#This Row],[Mellemland]]</f>
        <v>0.96</v>
      </c>
      <c r="Z40" s="54">
        <f>tblCO2faktor[[#This Row],[Mellemland]]</f>
        <v>0.96</v>
      </c>
      <c r="AA40" s="54">
        <f>tblCO2faktor[[#This Row],[Iland]]</f>
        <v>0.42</v>
      </c>
      <c r="AB40" s="54">
        <f>tblCO2faktor[[#This Row],[Uland]]</f>
        <v>0.75</v>
      </c>
      <c r="AC40" s="54">
        <f>tblCO2faktor[[#This Row],[Mellemland]]</f>
        <v>0.96</v>
      </c>
      <c r="AD40" s="70">
        <f>tblCO2faktor[[#This Row],[Uland]]</f>
        <v>0.75</v>
      </c>
      <c r="AE40" s="54">
        <f>tblCO2faktor[[#This Row],[Iland]]</f>
        <v>0.42</v>
      </c>
      <c r="AF40" s="54">
        <f>tblCO2faktor[[#This Row],[Mellemland]]</f>
        <v>0.96</v>
      </c>
      <c r="AG40" s="54">
        <f>tblCO2faktor[[#This Row],[Uland]]</f>
        <v>0.75</v>
      </c>
      <c r="AH40" s="54">
        <f>tblCO2faktor[[#This Row],[Uland]]</f>
        <v>0.75</v>
      </c>
      <c r="AI40" s="54">
        <f>tblCO2faktor[[#This Row],[Iland]]</f>
        <v>0.42</v>
      </c>
      <c r="AJ40" s="54">
        <f>tblCO2faktor[[#This Row],[Uland]]</f>
        <v>0.75</v>
      </c>
      <c r="AK40" s="54">
        <f>tblCO2faktor[[#This Row],[Iland]]</f>
        <v>0.42</v>
      </c>
      <c r="AL40" s="54">
        <f>tblCO2faktor[[#This Row],[Uland]]</f>
        <v>0.75</v>
      </c>
      <c r="AM40" s="54">
        <f>tblCO2faktor[[#This Row],[Mellemland]]</f>
        <v>0.96</v>
      </c>
      <c r="AN40" s="54">
        <f>tblCO2faktor[[#This Row],[Mellemland]]</f>
        <v>0.96</v>
      </c>
      <c r="AO40" s="54">
        <f>tblCO2faktor[[#This Row],[Iland]]</f>
        <v>0.42</v>
      </c>
      <c r="AP40" s="54">
        <f>tblCO2faktor[[#This Row],[Iland]]</f>
        <v>0.42</v>
      </c>
      <c r="AQ40" s="54">
        <f>tblCO2faktor[[#This Row],[Mellemland]]</f>
        <v>0.96</v>
      </c>
      <c r="AR40" s="54">
        <f>tblCO2faktor[[#This Row],[Mellemland]]</f>
        <v>0.96</v>
      </c>
      <c r="AS40" s="54">
        <f>tblCO2faktor[[#This Row],[Iland]]</f>
        <v>0.42</v>
      </c>
      <c r="AT40" s="54">
        <f>tblCO2faktor[[#This Row],[Iland]]</f>
        <v>0.42</v>
      </c>
      <c r="AU40" s="54">
        <f>tblCO2faktor[[#This Row],[Mellemland]]</f>
        <v>0.96</v>
      </c>
      <c r="AV40" s="54">
        <f>tblCO2faktor[[#This Row],[Uland]]</f>
        <v>0.75</v>
      </c>
      <c r="AW40" s="54">
        <f>tblCO2faktor[[#This Row],[Uland]]</f>
        <v>0.75</v>
      </c>
      <c r="AX40" s="70">
        <f>tblCO2faktor[[#This Row],[Uland]]</f>
        <v>0.75</v>
      </c>
      <c r="AY40" s="54">
        <f>tblCO2faktor[[#This Row],[Mellemland]]</f>
        <v>0.96</v>
      </c>
      <c r="AZ40" s="54">
        <f>tblCO2faktor[[#This Row],[Mellemland]]</f>
        <v>0.96</v>
      </c>
      <c r="BA40" s="54">
        <f>tblCO2faktor[[#This Row],[Mellemland]]</f>
        <v>0.96</v>
      </c>
      <c r="BB40" s="54">
        <f>tblCO2faktor[[#This Row],[Mellemland]]</f>
        <v>0.96</v>
      </c>
      <c r="BC40" s="54">
        <f>tblCO2faktor[[#This Row],[Mellemland]]</f>
        <v>0.96</v>
      </c>
      <c r="BD40" s="94">
        <f t="shared" si="0"/>
        <v>0.98</v>
      </c>
      <c r="BE40" s="71"/>
      <c r="BF40" s="71"/>
    </row>
    <row r="41" spans="1:58">
      <c r="B41" s="292"/>
      <c r="C41" t="s">
        <v>121</v>
      </c>
      <c r="D41" s="70" t="s">
        <v>169</v>
      </c>
      <c r="E41" s="70"/>
      <c r="F41" s="70"/>
      <c r="G41" s="70"/>
      <c r="H41" s="104">
        <v>0.82080025000000001</v>
      </c>
      <c r="I41" s="104">
        <v>-0.14928491999999999</v>
      </c>
      <c r="J41" s="104">
        <v>-6.6698639999999996</v>
      </c>
      <c r="K41" s="104">
        <v>0.44425852999999998</v>
      </c>
      <c r="L41" s="104">
        <v>-0.91049415</v>
      </c>
      <c r="M41" s="104">
        <v>-0.19855360999999999</v>
      </c>
      <c r="N41" s="104">
        <v>0.92558408999999997</v>
      </c>
      <c r="O41" s="104">
        <v>0.55094368999999999</v>
      </c>
      <c r="P41" s="104">
        <v>2.2441757999999998</v>
      </c>
      <c r="Q41" s="104">
        <v>0.73001556000000001</v>
      </c>
      <c r="R41" s="104">
        <v>0.67091847000000004</v>
      </c>
      <c r="S41" s="104">
        <v>1.3464776000000001</v>
      </c>
      <c r="T41" s="104">
        <v>0.95241370999999997</v>
      </c>
      <c r="U41" s="104">
        <v>0.46982918000000001</v>
      </c>
      <c r="V41" s="104">
        <v>0.45399264</v>
      </c>
      <c r="W41" s="104">
        <v>0.46926931</v>
      </c>
      <c r="X41" s="104">
        <v>0.48048741</v>
      </c>
      <c r="Y41" s="104">
        <v>2.1771449999999999</v>
      </c>
      <c r="Z41" s="104">
        <v>1.2668975</v>
      </c>
      <c r="AA41" s="104">
        <v>0.42908552</v>
      </c>
      <c r="AB41" s="104">
        <v>3.2575368</v>
      </c>
      <c r="AC41" s="104">
        <v>0.72233420000000004</v>
      </c>
      <c r="AD41" s="104">
        <v>0.99146308999999999</v>
      </c>
      <c r="AE41" s="104">
        <v>0.57361063999999995</v>
      </c>
      <c r="AF41" s="104">
        <v>0.89099072999999995</v>
      </c>
      <c r="AG41" s="104">
        <v>1.1824459</v>
      </c>
      <c r="AH41" s="104">
        <v>0.52598736999999995</v>
      </c>
      <c r="AI41" s="104">
        <v>0.67106635000000003</v>
      </c>
      <c r="AJ41" s="104">
        <v>0.79532895000000003</v>
      </c>
      <c r="AK41" s="104">
        <v>4.5549898999999998</v>
      </c>
      <c r="AL41" s="104">
        <v>0.17940117</v>
      </c>
      <c r="AM41" s="104">
        <v>0.98617299000000003</v>
      </c>
      <c r="AN41" s="104">
        <v>0.87900540999999999</v>
      </c>
      <c r="AO41" s="104">
        <v>0.61888920000000003</v>
      </c>
      <c r="AP41" s="104">
        <v>0.57817061999999997</v>
      </c>
      <c r="AQ41" s="104">
        <v>0.60600743999999995</v>
      </c>
      <c r="AR41" s="104">
        <v>-1.2101244</v>
      </c>
      <c r="AS41" s="104">
        <v>0.56576192999999997</v>
      </c>
      <c r="AT41" s="104">
        <v>0.47164983999999999</v>
      </c>
      <c r="AU41" s="104">
        <v>0.77966294999999997</v>
      </c>
      <c r="AV41" s="104">
        <v>0.69455705000000001</v>
      </c>
      <c r="AW41" s="104">
        <v>0.41530208000000002</v>
      </c>
      <c r="AX41" s="104">
        <v>0.22700041000000001</v>
      </c>
      <c r="AY41" s="104">
        <v>-0.32391131000000001</v>
      </c>
      <c r="AZ41" s="104">
        <v>0.70143880999999997</v>
      </c>
      <c r="BA41" s="104">
        <v>0.16837785</v>
      </c>
      <c r="BB41" s="104">
        <v>3.1118157000000002</v>
      </c>
      <c r="BC41" s="104">
        <v>0.71760418999999998</v>
      </c>
      <c r="BD41" s="105">
        <f t="shared" si="0"/>
        <v>4.5549898999999998</v>
      </c>
      <c r="BE41" s="71"/>
      <c r="BF41" s="71"/>
    </row>
    <row r="42" spans="1:58">
      <c r="B42" s="292"/>
      <c r="C42" t="s">
        <v>121</v>
      </c>
      <c r="D42" s="64" t="s">
        <v>170</v>
      </c>
      <c r="E42" s="64">
        <v>11.88658</v>
      </c>
      <c r="F42" s="64">
        <v>12.373514999999999</v>
      </c>
      <c r="G42" s="64">
        <v>17.419129999999999</v>
      </c>
      <c r="H42" s="90">
        <v>18.371787999999999</v>
      </c>
      <c r="I42" s="90">
        <v>9.3694132000000003</v>
      </c>
      <c r="J42" s="54">
        <v>24.521305000000002</v>
      </c>
      <c r="K42" s="54">
        <v>10.481577</v>
      </c>
      <c r="L42" s="90">
        <v>6.9639674999999999</v>
      </c>
      <c r="M42" s="54">
        <v>13.160558</v>
      </c>
      <c r="N42" s="54">
        <v>12.385102</v>
      </c>
      <c r="O42" s="90">
        <v>17.283127</v>
      </c>
      <c r="P42" s="54">
        <v>14.559568000000001</v>
      </c>
      <c r="Q42" s="54">
        <v>11.150683000000001</v>
      </c>
      <c r="R42" s="90">
        <v>9.6413946999999993</v>
      </c>
      <c r="S42" s="90">
        <v>13.532271</v>
      </c>
      <c r="T42" s="54">
        <v>27.363223999999999</v>
      </c>
      <c r="U42" s="54">
        <v>7.3881506000000003</v>
      </c>
      <c r="V42" s="70">
        <v>17.250626</v>
      </c>
      <c r="W42" s="54">
        <v>8.9766066999999996</v>
      </c>
      <c r="X42" s="54">
        <v>13.332177</v>
      </c>
      <c r="Y42" s="54">
        <v>17.557410000000001</v>
      </c>
      <c r="Z42" s="54">
        <v>35.227555000000002</v>
      </c>
      <c r="AA42" s="54">
        <v>8.1084367000000004</v>
      </c>
      <c r="AB42" s="54">
        <v>12.613416000000001</v>
      </c>
      <c r="AC42" s="54">
        <v>11.640981999999999</v>
      </c>
      <c r="AD42" s="70">
        <v>27.798908999999998</v>
      </c>
      <c r="AE42" s="54">
        <v>9.4974711999999997</v>
      </c>
      <c r="AF42" s="54">
        <v>8.8908526999999999</v>
      </c>
      <c r="AG42" s="54">
        <v>14.217104000000001</v>
      </c>
      <c r="AH42" s="54">
        <v>12.573714000000001</v>
      </c>
      <c r="AI42" s="54">
        <v>16.507237</v>
      </c>
      <c r="AJ42" s="54">
        <v>18.215879999999999</v>
      </c>
      <c r="AK42" s="54">
        <v>0</v>
      </c>
      <c r="AL42" s="54">
        <v>12.576938</v>
      </c>
      <c r="AM42" s="54">
        <v>6.8956201999999998</v>
      </c>
      <c r="AN42" s="54">
        <v>15.234164</v>
      </c>
      <c r="AO42" s="54">
        <v>5.6920424000000001</v>
      </c>
      <c r="AP42" s="54">
        <v>6.1052903000000001</v>
      </c>
      <c r="AQ42" s="54">
        <v>34.038125000000001</v>
      </c>
      <c r="AR42" s="54">
        <v>16.114156000000001</v>
      </c>
      <c r="AS42" s="54">
        <v>12.458432</v>
      </c>
      <c r="AT42" s="54">
        <v>29.290071000000001</v>
      </c>
      <c r="AU42" s="54">
        <v>14.790027</v>
      </c>
      <c r="AV42" s="54">
        <v>13.498275</v>
      </c>
      <c r="AW42" s="54">
        <v>13.088123</v>
      </c>
      <c r="AX42" s="70">
        <v>18.383317000000002</v>
      </c>
      <c r="AY42" s="54">
        <v>55.708011999999997</v>
      </c>
      <c r="AZ42" s="54">
        <v>14.389659</v>
      </c>
      <c r="BA42" s="54">
        <v>8.4853442000000001</v>
      </c>
      <c r="BB42" s="54">
        <v>21.554303000000001</v>
      </c>
      <c r="BC42" s="54">
        <v>12.7331</v>
      </c>
      <c r="BD42" s="64">
        <f t="shared" si="0"/>
        <v>55.708011999999997</v>
      </c>
      <c r="BE42" s="57"/>
      <c r="BF42" s="57"/>
    </row>
    <row r="43" spans="1:58">
      <c r="B43" s="292"/>
      <c r="C43" t="s">
        <v>121</v>
      </c>
      <c r="D43" s="70" t="s">
        <v>171</v>
      </c>
      <c r="E43" s="70">
        <v>12.90366</v>
      </c>
      <c r="F43" s="70">
        <v>13.910285999999999</v>
      </c>
      <c r="G43" s="70">
        <v>35.184420000000003</v>
      </c>
      <c r="H43" s="90">
        <v>11.155265</v>
      </c>
      <c r="I43" s="90">
        <v>10.629054999999999</v>
      </c>
      <c r="J43" s="54">
        <v>50.409058999999999</v>
      </c>
      <c r="K43" s="54">
        <v>6.2681671000000003</v>
      </c>
      <c r="L43" s="90">
        <v>7.7663945999999999</v>
      </c>
      <c r="M43" s="54">
        <v>13.727415000000001</v>
      </c>
      <c r="N43" s="54">
        <v>12.882736</v>
      </c>
      <c r="O43" s="70">
        <v>13.386639000000001</v>
      </c>
      <c r="P43" s="54">
        <v>19.172504</v>
      </c>
      <c r="Q43" s="54">
        <v>11.469690999999999</v>
      </c>
      <c r="R43" s="70">
        <v>8.7446300000000008</v>
      </c>
      <c r="S43" s="70">
        <v>11.969066</v>
      </c>
      <c r="T43" s="54">
        <v>18.872387</v>
      </c>
      <c r="U43" s="54">
        <v>6.7685465999999996</v>
      </c>
      <c r="V43" s="70">
        <v>10.200899</v>
      </c>
      <c r="W43" s="54">
        <v>8.5392712</v>
      </c>
      <c r="X43" s="54">
        <v>10.213742999999999</v>
      </c>
      <c r="Y43" s="54">
        <v>10.726054</v>
      </c>
      <c r="Z43" s="54">
        <v>20.388263999999999</v>
      </c>
      <c r="AA43" s="54">
        <v>9.2569403000000001</v>
      </c>
      <c r="AB43" s="54">
        <v>19.363284</v>
      </c>
      <c r="AC43" s="54">
        <v>12.502613999999999</v>
      </c>
      <c r="AD43" s="70">
        <v>22.039023</v>
      </c>
      <c r="AE43" s="54">
        <v>8.9111299000000006</v>
      </c>
      <c r="AF43" s="54">
        <v>14.700619</v>
      </c>
      <c r="AG43" s="54">
        <v>16.864426000000002</v>
      </c>
      <c r="AH43" s="54">
        <v>10.189766000000001</v>
      </c>
      <c r="AI43" s="54">
        <v>13.657292999999999</v>
      </c>
      <c r="AJ43" s="54">
        <v>12.562358</v>
      </c>
      <c r="AK43" s="54">
        <v>0</v>
      </c>
      <c r="AL43" s="54">
        <v>10.563357</v>
      </c>
      <c r="AM43" s="54">
        <v>7.5631430999999996</v>
      </c>
      <c r="AN43" s="54">
        <v>14.126605</v>
      </c>
      <c r="AO43" s="54">
        <v>6.3380751999999996</v>
      </c>
      <c r="AP43" s="54">
        <v>5.8617651999999998</v>
      </c>
      <c r="AQ43" s="54">
        <v>17.905752</v>
      </c>
      <c r="AR43" s="54">
        <v>15.219204</v>
      </c>
      <c r="AS43" s="54">
        <v>8.4015892999999995</v>
      </c>
      <c r="AT43" s="54">
        <v>20.899782999999999</v>
      </c>
      <c r="AU43" s="54">
        <v>8.7113636000000003</v>
      </c>
      <c r="AV43" s="54">
        <v>8.0268707999999993</v>
      </c>
      <c r="AW43" s="54">
        <v>13.404267000000001</v>
      </c>
      <c r="AX43" s="70">
        <v>19.073809000000001</v>
      </c>
      <c r="AY43" s="54">
        <v>23.962261999999999</v>
      </c>
      <c r="AZ43" s="54">
        <v>10.361091999999999</v>
      </c>
      <c r="BA43" s="54">
        <v>10.166801</v>
      </c>
      <c r="BB43" s="54">
        <v>11.777628999999999</v>
      </c>
      <c r="BC43" s="54">
        <v>14.912167</v>
      </c>
      <c r="BD43" s="70">
        <f t="shared" si="0"/>
        <v>50.409058999999999</v>
      </c>
      <c r="BE43" s="71"/>
      <c r="BF43" s="71"/>
    </row>
    <row r="44" spans="1:58">
      <c r="B44" s="292"/>
      <c r="C44" t="s">
        <v>121</v>
      </c>
      <c r="D44" s="70" t="s">
        <v>172</v>
      </c>
      <c r="E44" s="70">
        <v>1.9945987999999999</v>
      </c>
      <c r="F44" s="70">
        <v>4.3880195999999998</v>
      </c>
      <c r="G44" s="70">
        <v>4.4017670000000004</v>
      </c>
      <c r="H44" s="90">
        <v>1.7442974</v>
      </c>
      <c r="I44" s="90">
        <v>1.7643595999999999</v>
      </c>
      <c r="J44" s="54">
        <v>17.762118000000001</v>
      </c>
      <c r="K44" s="54">
        <v>28.098648000000001</v>
      </c>
      <c r="L44" s="90">
        <v>2.1554802</v>
      </c>
      <c r="M44" s="54">
        <v>3.3479144000000001</v>
      </c>
      <c r="N44" s="54">
        <v>7.8119154000000002</v>
      </c>
      <c r="O44" s="70">
        <v>4.0164466000000001</v>
      </c>
      <c r="P44" s="54">
        <v>6.0354156999999997</v>
      </c>
      <c r="Q44" s="54">
        <v>4.6693163999999996</v>
      </c>
      <c r="R44" s="70">
        <v>1.7090166</v>
      </c>
      <c r="S44" s="70">
        <v>2.8771680000000002</v>
      </c>
      <c r="T44" s="54">
        <v>2.2057606000000001</v>
      </c>
      <c r="U44" s="70">
        <v>1.2454924000000001</v>
      </c>
      <c r="V44" s="70">
        <v>1.5376654999999999</v>
      </c>
      <c r="W44" s="54">
        <v>2.3562048999999998</v>
      </c>
      <c r="X44" s="54">
        <v>2.4767236000000001</v>
      </c>
      <c r="Y44" s="54">
        <v>3.1576404999999999</v>
      </c>
      <c r="Z44" s="54">
        <v>4.1408640999999999</v>
      </c>
      <c r="AA44" s="54">
        <v>2.7532909999999999</v>
      </c>
      <c r="AB44" s="54">
        <v>5.9436933999999999</v>
      </c>
      <c r="AC44" s="54">
        <v>6.3659261999999996</v>
      </c>
      <c r="AD44" s="70">
        <v>8.3129302000000003</v>
      </c>
      <c r="AE44" s="54">
        <v>2.3241630999999998</v>
      </c>
      <c r="AF44" s="54">
        <v>5.1471321999999997</v>
      </c>
      <c r="AG44" s="54">
        <v>9.1698150999999992</v>
      </c>
      <c r="AH44" s="54">
        <v>1.8624552999999999</v>
      </c>
      <c r="AI44" s="54">
        <v>5.0348154999999997</v>
      </c>
      <c r="AJ44" s="54">
        <v>5.3575061000000002</v>
      </c>
      <c r="AK44" s="54">
        <v>2.6777931000000001</v>
      </c>
      <c r="AL44" s="54">
        <v>1.9706484</v>
      </c>
      <c r="AM44" s="54">
        <v>1.4745999999999999</v>
      </c>
      <c r="AN44" s="54">
        <v>2.6562763999999999</v>
      </c>
      <c r="AO44" s="54">
        <v>1.5149861</v>
      </c>
      <c r="AP44" s="54">
        <v>1.3661509999999999</v>
      </c>
      <c r="AQ44" s="54">
        <v>3.6258750000000002</v>
      </c>
      <c r="AR44" s="54">
        <v>3.6191840000000002</v>
      </c>
      <c r="AS44" s="54">
        <v>1.2312049</v>
      </c>
      <c r="AT44" s="54">
        <v>12.377528999999999</v>
      </c>
      <c r="AU44" s="54">
        <v>1.7470635999999999</v>
      </c>
      <c r="AV44" s="54">
        <v>1.2940244000000001</v>
      </c>
      <c r="AW44" s="54">
        <v>4.0517291000000002</v>
      </c>
      <c r="AX44" s="70">
        <v>8.9558491999999994</v>
      </c>
      <c r="AY44" s="54">
        <v>3.9166751</v>
      </c>
      <c r="AZ44" s="54">
        <v>1.1830961</v>
      </c>
      <c r="BA44" s="54">
        <v>2.0006759000000001</v>
      </c>
      <c r="BB44" s="54">
        <v>1.6770246</v>
      </c>
      <c r="BC44" s="54">
        <v>7.6161004999999999</v>
      </c>
      <c r="BD44" s="70">
        <f t="shared" si="0"/>
        <v>28.098648000000001</v>
      </c>
      <c r="BE44" s="71"/>
      <c r="BF44" s="71"/>
    </row>
    <row r="45" spans="1:58">
      <c r="B45" s="292"/>
      <c r="C45" t="s">
        <v>121</v>
      </c>
      <c r="D45" s="70" t="s">
        <v>173</v>
      </c>
      <c r="E45" s="70">
        <v>2.8445784000000001</v>
      </c>
      <c r="F45" s="70">
        <v>2.8959366000000002</v>
      </c>
      <c r="G45" s="70">
        <v>4.5329505000000001</v>
      </c>
      <c r="H45" s="90">
        <v>2.0640896</v>
      </c>
      <c r="I45" s="90">
        <v>2.0589493000000001</v>
      </c>
      <c r="J45" s="54">
        <v>18.262841999999999</v>
      </c>
      <c r="K45" s="54">
        <v>84.231581000000006</v>
      </c>
      <c r="L45" s="90">
        <v>2.4824668999999999</v>
      </c>
      <c r="M45" s="54">
        <v>5.3924760000000003</v>
      </c>
      <c r="N45" s="54">
        <v>5.4605923000000001</v>
      </c>
      <c r="O45" s="70">
        <v>4.1713414999999996</v>
      </c>
      <c r="P45" s="54">
        <v>5.4518943999999996</v>
      </c>
      <c r="Q45" s="54">
        <v>4.7130523000000002</v>
      </c>
      <c r="R45" s="70">
        <v>2.0653845999999998</v>
      </c>
      <c r="S45" s="70">
        <v>2.9611016999999999</v>
      </c>
      <c r="T45" s="54">
        <v>2.0174159</v>
      </c>
      <c r="U45" s="70">
        <v>1.589871</v>
      </c>
      <c r="V45" s="70">
        <v>1.7995924999999999</v>
      </c>
      <c r="W45" s="54">
        <v>2.5027946999999999</v>
      </c>
      <c r="X45" s="54">
        <v>3.2803490000000002</v>
      </c>
      <c r="Y45" s="54">
        <v>3.7057578000000002</v>
      </c>
      <c r="Z45" s="54">
        <v>3.9029810999999999</v>
      </c>
      <c r="AA45" s="54">
        <v>3.0285245000000001</v>
      </c>
      <c r="AB45" s="54">
        <v>6.2804077999999999</v>
      </c>
      <c r="AC45" s="54">
        <v>5.5008679000000003</v>
      </c>
      <c r="AD45" s="70">
        <v>8.1358189999999997</v>
      </c>
      <c r="AE45" s="54">
        <v>2.6082505</v>
      </c>
      <c r="AF45" s="54">
        <v>4.4980951999999998</v>
      </c>
      <c r="AG45" s="54">
        <v>8.1880603000000001</v>
      </c>
      <c r="AH45" s="54">
        <v>1.9080158</v>
      </c>
      <c r="AI45" s="54">
        <v>5.2165933000000004</v>
      </c>
      <c r="AJ45" s="54">
        <v>5.2803753999999996</v>
      </c>
      <c r="AK45" s="54">
        <v>2.7043710000000001</v>
      </c>
      <c r="AL45" s="54">
        <v>2.4587292999999999</v>
      </c>
      <c r="AM45" s="54">
        <v>1.8788672</v>
      </c>
      <c r="AN45" s="54">
        <v>2.8037135000000002</v>
      </c>
      <c r="AO45" s="54">
        <v>1.9850757999999999</v>
      </c>
      <c r="AP45" s="54">
        <v>1.6748962000000001</v>
      </c>
      <c r="AQ45" s="54">
        <v>3.9694829</v>
      </c>
      <c r="AR45" s="54">
        <v>4.1341903999999996</v>
      </c>
      <c r="AS45" s="54">
        <v>1.5585677</v>
      </c>
      <c r="AT45" s="54">
        <v>12.186892</v>
      </c>
      <c r="AU45" s="54">
        <v>2.0838806999999999</v>
      </c>
      <c r="AV45" s="54">
        <v>1.8958729999999999</v>
      </c>
      <c r="AW45" s="54">
        <v>3.8303180999999999</v>
      </c>
      <c r="AX45" s="70">
        <v>8.0889360999999997</v>
      </c>
      <c r="AY45" s="54">
        <v>4.5815109999999999</v>
      </c>
      <c r="AZ45" s="54">
        <v>1.6368651999999999</v>
      </c>
      <c r="BA45" s="54">
        <v>2.119275</v>
      </c>
      <c r="BB45" s="54">
        <v>1.8331675000000001</v>
      </c>
      <c r="BC45" s="54">
        <v>9.0462632000000003</v>
      </c>
      <c r="BD45" s="70">
        <f t="shared" si="0"/>
        <v>84.231581000000006</v>
      </c>
      <c r="BE45" s="71"/>
      <c r="BF45" s="71"/>
    </row>
    <row r="46" spans="1:58">
      <c r="B46" s="292"/>
      <c r="C46" t="s">
        <v>121</v>
      </c>
      <c r="D46" s="70" t="s">
        <v>174</v>
      </c>
      <c r="E46" s="70">
        <v>9.8757082</v>
      </c>
      <c r="F46" s="70">
        <v>10.57827</v>
      </c>
      <c r="G46" s="70">
        <v>12.430118</v>
      </c>
      <c r="H46" s="90">
        <v>10.750228999999999</v>
      </c>
      <c r="I46" s="90">
        <v>8.8301403000000001</v>
      </c>
      <c r="J46" s="54">
        <v>25.723835000000001</v>
      </c>
      <c r="K46" s="54">
        <v>6.8978241000000002</v>
      </c>
      <c r="L46" s="90">
        <v>5.3169472000000004</v>
      </c>
      <c r="M46" s="54">
        <v>8.7179979000000003</v>
      </c>
      <c r="N46" s="54">
        <v>10.596867</v>
      </c>
      <c r="O46" s="70">
        <v>11.659646</v>
      </c>
      <c r="P46" s="54">
        <v>12.694362999999999</v>
      </c>
      <c r="Q46" s="54">
        <v>9.4905080999999996</v>
      </c>
      <c r="R46" s="70">
        <v>8.9138342999999995</v>
      </c>
      <c r="S46" s="70">
        <v>8.6356932000000004</v>
      </c>
      <c r="T46" s="54">
        <v>15.541823000000001</v>
      </c>
      <c r="U46" s="70">
        <v>5.7543239000000002</v>
      </c>
      <c r="V46" s="70">
        <v>8.9702219999999997</v>
      </c>
      <c r="W46" s="54">
        <v>7.0482493000000002</v>
      </c>
      <c r="X46" s="54">
        <v>8.5143541999999997</v>
      </c>
      <c r="Y46" s="54">
        <v>10.523751000000001</v>
      </c>
      <c r="Z46" s="54">
        <v>21.044654000000001</v>
      </c>
      <c r="AA46" s="54">
        <v>8.8731121000000002</v>
      </c>
      <c r="AB46" s="54">
        <v>14.451371999999999</v>
      </c>
      <c r="AC46" s="54">
        <v>8.4255738000000004</v>
      </c>
      <c r="AD46" s="70">
        <v>17.307288</v>
      </c>
      <c r="AE46" s="54">
        <v>8.6240930000000002</v>
      </c>
      <c r="AF46" s="54">
        <v>10.113645999999999</v>
      </c>
      <c r="AG46" s="54">
        <v>11.725025</v>
      </c>
      <c r="AH46" s="54">
        <v>7.0269727</v>
      </c>
      <c r="AI46" s="54">
        <v>12.195634</v>
      </c>
      <c r="AJ46" s="54">
        <v>9.2151554999999998</v>
      </c>
      <c r="AK46" s="54">
        <v>0</v>
      </c>
      <c r="AL46" s="54">
        <v>9.6439459999999997</v>
      </c>
      <c r="AM46" s="54">
        <v>5.5083634999999997</v>
      </c>
      <c r="AN46" s="54">
        <v>7.4892190999999997</v>
      </c>
      <c r="AO46" s="54">
        <v>5.7624534000000001</v>
      </c>
      <c r="AP46" s="54">
        <v>4.5382825000000002</v>
      </c>
      <c r="AQ46" s="54">
        <v>16.725750000000001</v>
      </c>
      <c r="AR46" s="54">
        <v>12.944226</v>
      </c>
      <c r="AS46" s="54">
        <v>7.2516384</v>
      </c>
      <c r="AT46" s="54">
        <v>15.417358999999999</v>
      </c>
      <c r="AU46" s="54">
        <v>8.2719106999999994</v>
      </c>
      <c r="AV46" s="54">
        <v>9.6335271999999996</v>
      </c>
      <c r="AW46" s="54">
        <v>9.4844237000000007</v>
      </c>
      <c r="AX46" s="70">
        <v>13.488242</v>
      </c>
      <c r="AY46" s="54">
        <v>29.742239999999999</v>
      </c>
      <c r="AZ46" s="54">
        <v>9.3764783999999999</v>
      </c>
      <c r="BA46" s="54">
        <v>7.9638242000000004</v>
      </c>
      <c r="BB46" s="54">
        <v>11.162953999999999</v>
      </c>
      <c r="BC46" s="54">
        <v>11.142579</v>
      </c>
      <c r="BD46" s="70">
        <f t="shared" si="0"/>
        <v>29.742239999999999</v>
      </c>
      <c r="BE46" s="71"/>
      <c r="BF46" s="71"/>
    </row>
    <row r="47" spans="1:58">
      <c r="B47" s="292"/>
      <c r="C47" t="s">
        <v>121</v>
      </c>
      <c r="D47" s="70" t="s">
        <v>175</v>
      </c>
      <c r="E47" s="70">
        <v>13.557459</v>
      </c>
      <c r="F47" s="70">
        <v>15.363346999999999</v>
      </c>
      <c r="G47" s="70">
        <v>15.56911</v>
      </c>
      <c r="H47" s="90">
        <v>11.369128999999999</v>
      </c>
      <c r="I47" s="90">
        <v>14.487548</v>
      </c>
      <c r="J47" s="54">
        <v>44.490406</v>
      </c>
      <c r="K47" s="54">
        <v>6.8606099</v>
      </c>
      <c r="L47" s="90">
        <v>9.0963373000000001</v>
      </c>
      <c r="M47" s="54">
        <v>11.729817000000001</v>
      </c>
      <c r="N47" s="54">
        <v>12.210725999999999</v>
      </c>
      <c r="O47" s="70">
        <v>14.524919000000001</v>
      </c>
      <c r="P47" s="54">
        <v>16.547384000000001</v>
      </c>
      <c r="Q47" s="54">
        <v>9.9293358000000005</v>
      </c>
      <c r="R47" s="70">
        <v>10.665133000000001</v>
      </c>
      <c r="S47" s="70">
        <v>13.610270999999999</v>
      </c>
      <c r="T47" s="54">
        <v>20.840789000000001</v>
      </c>
      <c r="U47" s="70">
        <v>9.2891005999999994</v>
      </c>
      <c r="V47" s="70">
        <v>11.503164999999999</v>
      </c>
      <c r="W47" s="54">
        <v>9.8982351000000008</v>
      </c>
      <c r="X47" s="54">
        <v>11.322285000000001</v>
      </c>
      <c r="Y47" s="54">
        <v>12.862059</v>
      </c>
      <c r="Z47" s="54">
        <v>19.097857000000001</v>
      </c>
      <c r="AA47" s="54">
        <v>10.029476000000001</v>
      </c>
      <c r="AB47" s="54">
        <v>20.889726</v>
      </c>
      <c r="AC47" s="54">
        <v>11.497249999999999</v>
      </c>
      <c r="AD47" s="70">
        <v>20.816561</v>
      </c>
      <c r="AE47" s="54">
        <v>11.283189</v>
      </c>
      <c r="AF47" s="54">
        <v>16.577411000000001</v>
      </c>
      <c r="AG47" s="54">
        <v>21.363909</v>
      </c>
      <c r="AH47" s="54">
        <v>12.346185999999999</v>
      </c>
      <c r="AI47" s="54">
        <v>13.522974</v>
      </c>
      <c r="AJ47" s="54">
        <v>13.845039999999999</v>
      </c>
      <c r="AK47" s="54">
        <v>0</v>
      </c>
      <c r="AL47" s="54">
        <v>12.578870999999999</v>
      </c>
      <c r="AM47" s="54">
        <v>9.4561370999999994</v>
      </c>
      <c r="AN47" s="54">
        <v>16.030412999999999</v>
      </c>
      <c r="AO47" s="54">
        <v>11.829113</v>
      </c>
      <c r="AP47" s="54">
        <v>8.1429013000000001</v>
      </c>
      <c r="AQ47" s="54">
        <v>17.743348999999998</v>
      </c>
      <c r="AR47" s="54">
        <v>15.909788000000001</v>
      </c>
      <c r="AS47" s="54">
        <v>10.563355</v>
      </c>
      <c r="AT47" s="54">
        <v>17.475916999999999</v>
      </c>
      <c r="AU47" s="54">
        <v>9.0689676000000006</v>
      </c>
      <c r="AV47" s="54">
        <v>11.266821999999999</v>
      </c>
      <c r="AW47" s="54">
        <v>14.698228</v>
      </c>
      <c r="AX47" s="70">
        <v>16.058800000000002</v>
      </c>
      <c r="AY47" s="54">
        <v>18.701262</v>
      </c>
      <c r="AZ47" s="54">
        <v>15.203393</v>
      </c>
      <c r="BA47" s="54">
        <v>12.815121</v>
      </c>
      <c r="BB47" s="54">
        <v>13.727694</v>
      </c>
      <c r="BC47" s="54">
        <v>7.8943880999999996</v>
      </c>
      <c r="BD47" s="70">
        <f t="shared" si="0"/>
        <v>44.490406</v>
      </c>
      <c r="BE47" s="71"/>
      <c r="BF47" s="71"/>
    </row>
    <row r="48" spans="1:58">
      <c r="B48" s="292"/>
      <c r="C48" t="s">
        <v>121</v>
      </c>
      <c r="D48" s="70" t="s">
        <v>176</v>
      </c>
      <c r="E48" s="70">
        <v>8.7228230999999994</v>
      </c>
      <c r="F48" s="70">
        <v>10.059616999999999</v>
      </c>
      <c r="G48" s="70">
        <v>11.01384</v>
      </c>
      <c r="H48" s="90">
        <v>12.257228</v>
      </c>
      <c r="I48" s="90">
        <v>9.4498222999999992</v>
      </c>
      <c r="J48" s="54">
        <v>26.898406999999999</v>
      </c>
      <c r="K48" s="54">
        <v>29.970041999999999</v>
      </c>
      <c r="L48" s="90">
        <v>5.7911793999999999</v>
      </c>
      <c r="M48" s="54">
        <v>6.6836045999999998</v>
      </c>
      <c r="N48" s="54">
        <v>13.313033000000001</v>
      </c>
      <c r="O48" s="70">
        <v>10.224102999999999</v>
      </c>
      <c r="P48" s="54">
        <v>14.197505</v>
      </c>
      <c r="Q48" s="54">
        <v>8.3409314000000006</v>
      </c>
      <c r="R48" s="70">
        <v>8.2271853000000004</v>
      </c>
      <c r="S48" s="70">
        <v>9.6576383000000003</v>
      </c>
      <c r="T48" s="54">
        <v>18.133858</v>
      </c>
      <c r="U48" s="70">
        <v>7.1470807000000001</v>
      </c>
      <c r="V48" s="70">
        <v>6.0407286999999998</v>
      </c>
      <c r="W48" s="54">
        <v>7.0148193000000001</v>
      </c>
      <c r="X48" s="54">
        <v>7.4998354999999997</v>
      </c>
      <c r="Y48" s="54">
        <v>9.1033980999999997</v>
      </c>
      <c r="Z48" s="54">
        <v>15.870146999999999</v>
      </c>
      <c r="AA48" s="54">
        <v>7.8425757999999997</v>
      </c>
      <c r="AB48" s="54">
        <v>17.672243000000002</v>
      </c>
      <c r="AC48" s="54">
        <v>10.113085</v>
      </c>
      <c r="AD48" s="70">
        <v>14.604558000000001</v>
      </c>
      <c r="AE48" s="54">
        <v>8.4151445000000002</v>
      </c>
      <c r="AF48" s="54">
        <v>10.358741</v>
      </c>
      <c r="AG48" s="54">
        <v>16.334350000000001</v>
      </c>
      <c r="AH48" s="54">
        <v>8.5007452000000008</v>
      </c>
      <c r="AI48" s="54">
        <v>14.206882</v>
      </c>
      <c r="AJ48" s="54">
        <v>10.440911</v>
      </c>
      <c r="AK48" s="54">
        <v>0</v>
      </c>
      <c r="AL48" s="54">
        <v>8.8971494999999994</v>
      </c>
      <c r="AM48" s="54">
        <v>7.6450203999999999</v>
      </c>
      <c r="AN48" s="54">
        <v>11.553865999999999</v>
      </c>
      <c r="AO48" s="54">
        <v>6.2531264999999996</v>
      </c>
      <c r="AP48" s="54">
        <v>5.5715852000000003</v>
      </c>
      <c r="AQ48" s="54">
        <v>10.932501999999999</v>
      </c>
      <c r="AR48" s="54">
        <v>14.395521</v>
      </c>
      <c r="AS48" s="54">
        <v>6.3793993000000002</v>
      </c>
      <c r="AT48" s="54">
        <v>19.054252000000002</v>
      </c>
      <c r="AU48" s="54">
        <v>5.5210777999999996</v>
      </c>
      <c r="AV48" s="54">
        <v>6.2800117000000002</v>
      </c>
      <c r="AW48" s="54">
        <v>9.7249420999999998</v>
      </c>
      <c r="AX48" s="70">
        <v>13.362546</v>
      </c>
      <c r="AY48" s="54">
        <v>9.3660092000000006</v>
      </c>
      <c r="AZ48" s="54">
        <v>9.8985499000000008</v>
      </c>
      <c r="BA48" s="54">
        <v>9.6651062000000003</v>
      </c>
      <c r="BB48" s="54">
        <v>6.8440437000000003</v>
      </c>
      <c r="BC48" s="54">
        <v>9.4665800999999998</v>
      </c>
      <c r="BD48" s="70">
        <f t="shared" si="0"/>
        <v>29.970041999999999</v>
      </c>
      <c r="BE48" s="71"/>
      <c r="BF48" s="71"/>
    </row>
    <row r="49" spans="1:58">
      <c r="B49" s="292"/>
      <c r="C49" t="s">
        <v>121</v>
      </c>
      <c r="D49" s="70" t="s">
        <v>177</v>
      </c>
      <c r="E49" s="70">
        <v>10.822393</v>
      </c>
      <c r="F49" s="70">
        <v>10.982278000000001</v>
      </c>
      <c r="G49" s="70">
        <v>13.913226</v>
      </c>
      <c r="H49" s="90">
        <v>14.458529</v>
      </c>
      <c r="I49" s="90">
        <v>10.452839000000001</v>
      </c>
      <c r="J49" s="54">
        <v>24.962917999999998</v>
      </c>
      <c r="K49" s="54">
        <v>8.7846221</v>
      </c>
      <c r="L49" s="90">
        <v>5.4322363999999999</v>
      </c>
      <c r="M49" s="54">
        <v>7.4228908999999996</v>
      </c>
      <c r="N49" s="54">
        <v>10.264899</v>
      </c>
      <c r="O49" s="70">
        <v>13.318426000000001</v>
      </c>
      <c r="P49" s="54">
        <v>20.884537000000002</v>
      </c>
      <c r="Q49" s="54">
        <v>8.9275976999999997</v>
      </c>
      <c r="R49" s="70">
        <v>10.167399</v>
      </c>
      <c r="S49" s="70">
        <v>8.3636113999999999</v>
      </c>
      <c r="T49" s="54">
        <v>16.184871999999999</v>
      </c>
      <c r="U49" s="70">
        <v>7.2213504000000004</v>
      </c>
      <c r="V49" s="70">
        <v>6.8021504000000004</v>
      </c>
      <c r="W49" s="54">
        <v>7.5520164999999997</v>
      </c>
      <c r="X49" s="54">
        <v>8.3652306000000003</v>
      </c>
      <c r="Y49" s="54">
        <v>10.996740000000001</v>
      </c>
      <c r="Z49" s="54">
        <v>20.566248000000002</v>
      </c>
      <c r="AA49" s="54">
        <v>9.7563428000000005</v>
      </c>
      <c r="AB49" s="54">
        <v>18.631477</v>
      </c>
      <c r="AC49" s="54">
        <v>7.9906107000000004</v>
      </c>
      <c r="AD49" s="70">
        <v>15.286670000000001</v>
      </c>
      <c r="AE49" s="54">
        <v>9.7493771999999996</v>
      </c>
      <c r="AF49" s="54">
        <v>14.042109999999999</v>
      </c>
      <c r="AG49" s="54">
        <v>15.260897999999999</v>
      </c>
      <c r="AH49" s="54">
        <v>8.9131666999999997</v>
      </c>
      <c r="AI49" s="54">
        <v>11.034781000000001</v>
      </c>
      <c r="AJ49" s="54">
        <v>8.2772231999999999</v>
      </c>
      <c r="AK49" s="54">
        <v>0</v>
      </c>
      <c r="AL49" s="54">
        <v>9.9984669999999998</v>
      </c>
      <c r="AM49" s="54">
        <v>7.7371644000000002</v>
      </c>
      <c r="AN49" s="54">
        <v>7.2591080000000003</v>
      </c>
      <c r="AO49" s="54">
        <v>8.0813076000000006</v>
      </c>
      <c r="AP49" s="54">
        <v>5.4649517000000003</v>
      </c>
      <c r="AQ49" s="54">
        <v>11.91832</v>
      </c>
      <c r="AR49" s="54">
        <v>16.150047000000001</v>
      </c>
      <c r="AS49" s="54">
        <v>6.4623311000000001</v>
      </c>
      <c r="AT49" s="54">
        <v>11.199902</v>
      </c>
      <c r="AU49" s="54">
        <v>7.5052060000000003</v>
      </c>
      <c r="AV49" s="54">
        <v>9.7882370000000005</v>
      </c>
      <c r="AW49" s="54">
        <v>10.042603</v>
      </c>
      <c r="AX49" s="70">
        <v>14.352237000000001</v>
      </c>
      <c r="AY49" s="54">
        <v>22.689565000000002</v>
      </c>
      <c r="AZ49" s="54">
        <v>10.423894000000001</v>
      </c>
      <c r="BA49" s="54">
        <v>11.102442</v>
      </c>
      <c r="BB49" s="54">
        <v>10.549707</v>
      </c>
      <c r="BC49" s="54">
        <v>10.750756000000001</v>
      </c>
      <c r="BD49" s="70">
        <f t="shared" si="0"/>
        <v>24.962917999999998</v>
      </c>
      <c r="BE49" s="71"/>
      <c r="BF49" s="71"/>
    </row>
    <row r="50" spans="1:58" ht="14.4" thickBot="1">
      <c r="A50" s="45"/>
      <c r="B50" s="293"/>
      <c r="C50" s="45" t="s">
        <v>121</v>
      </c>
      <c r="D50" s="87" t="s">
        <v>178</v>
      </c>
      <c r="E50" s="87">
        <v>6.5209070000000002</v>
      </c>
      <c r="F50" s="87">
        <v>12.584968999999999</v>
      </c>
      <c r="G50" s="87">
        <v>19.255665</v>
      </c>
      <c r="H50" s="98">
        <v>13.751511000000001</v>
      </c>
      <c r="I50" s="98">
        <v>13.673026999999999</v>
      </c>
      <c r="J50" s="59">
        <v>39.872593000000002</v>
      </c>
      <c r="K50" s="59">
        <v>12.807587</v>
      </c>
      <c r="L50" s="106">
        <v>12.994927000000001</v>
      </c>
      <c r="M50" s="59">
        <v>9.9229930999999993</v>
      </c>
      <c r="N50" s="59">
        <v>11.90814</v>
      </c>
      <c r="O50" s="106">
        <v>18.614287000000001</v>
      </c>
      <c r="P50" s="59">
        <v>0</v>
      </c>
      <c r="Q50" s="59">
        <v>14.141486</v>
      </c>
      <c r="R50" s="106">
        <v>9.9660556000000007</v>
      </c>
      <c r="S50" s="106">
        <v>7.3409525000000002</v>
      </c>
      <c r="T50" s="59">
        <v>16.781659000000001</v>
      </c>
      <c r="U50" s="87">
        <v>11.019653999999999</v>
      </c>
      <c r="V50" s="87">
        <v>12.892474999999999</v>
      </c>
      <c r="W50" s="59">
        <v>17.500019000000002</v>
      </c>
      <c r="X50" s="59">
        <v>9.2961735999999995</v>
      </c>
      <c r="Y50" s="59">
        <v>8.9815813999999996</v>
      </c>
      <c r="Z50" s="59">
        <v>16.629331000000001</v>
      </c>
      <c r="AA50" s="59">
        <v>14.448981</v>
      </c>
      <c r="AB50" s="59">
        <v>19.768643999999998</v>
      </c>
      <c r="AC50" s="59">
        <v>26.516895000000002</v>
      </c>
      <c r="AD50" s="87">
        <v>13.975998000000001</v>
      </c>
      <c r="AE50" s="59">
        <v>11.361639</v>
      </c>
      <c r="AF50" s="59">
        <v>18.080763000000001</v>
      </c>
      <c r="AG50" s="59">
        <v>18.171526</v>
      </c>
      <c r="AH50" s="59">
        <v>16.445609999999999</v>
      </c>
      <c r="AI50" s="59">
        <v>33.736556</v>
      </c>
      <c r="AJ50" s="59">
        <v>19.781665</v>
      </c>
      <c r="AK50" s="59">
        <v>0</v>
      </c>
      <c r="AL50" s="59">
        <v>9.2085471999999999</v>
      </c>
      <c r="AM50" s="59">
        <v>11.935471</v>
      </c>
      <c r="AN50" s="59">
        <v>20.281354</v>
      </c>
      <c r="AO50" s="59">
        <v>18.789904</v>
      </c>
      <c r="AP50" s="59">
        <v>9.0665040999999995</v>
      </c>
      <c r="AQ50" s="59">
        <v>20.137097000000001</v>
      </c>
      <c r="AR50" s="59">
        <v>11.551458</v>
      </c>
      <c r="AS50" s="59">
        <v>13.298679999999999</v>
      </c>
      <c r="AT50" s="59">
        <v>19.653466000000002</v>
      </c>
      <c r="AU50" s="59">
        <v>14.235628</v>
      </c>
      <c r="AV50" s="59">
        <v>5.7810040999999996</v>
      </c>
      <c r="AW50" s="59">
        <v>8.8180563000000003</v>
      </c>
      <c r="AX50" s="87">
        <v>14.526833</v>
      </c>
      <c r="AY50" s="59">
        <v>26.209962000000001</v>
      </c>
      <c r="AZ50" s="59">
        <v>8.3055485999999998</v>
      </c>
      <c r="BA50" s="59">
        <v>11.542301999999999</v>
      </c>
      <c r="BB50" s="59">
        <v>18.017603999999999</v>
      </c>
      <c r="BC50" s="59">
        <v>24.254639999999998</v>
      </c>
      <c r="BD50" s="87">
        <f t="shared" si="0"/>
        <v>39.872593000000002</v>
      </c>
      <c r="BE50" s="61"/>
      <c r="BF50" s="61"/>
    </row>
    <row r="51" spans="1:58" ht="16.2" thickTop="1">
      <c r="B51" t="s">
        <v>179</v>
      </c>
      <c r="C51" t="s">
        <v>180</v>
      </c>
      <c r="D51" t="s">
        <v>181</v>
      </c>
      <c r="E51" s="107"/>
      <c r="F51" s="107"/>
      <c r="G51" s="107"/>
      <c r="H51" s="65">
        <v>0.53</v>
      </c>
      <c r="I51" s="65">
        <v>0.53</v>
      </c>
      <c r="J51" s="65">
        <v>0.35</v>
      </c>
      <c r="K51" s="65">
        <v>0.13</v>
      </c>
      <c r="L51" s="65">
        <v>0.53</v>
      </c>
      <c r="M51" s="65">
        <v>0.53</v>
      </c>
      <c r="N51" s="65">
        <v>0.35</v>
      </c>
      <c r="O51" s="65">
        <v>0.13</v>
      </c>
      <c r="P51" s="65">
        <v>0.13</v>
      </c>
      <c r="Q51" s="65">
        <v>0.35</v>
      </c>
      <c r="R51" s="65">
        <v>0.35</v>
      </c>
      <c r="S51" s="65">
        <v>0.35</v>
      </c>
      <c r="T51" s="65">
        <v>0.13</v>
      </c>
      <c r="U51" s="65">
        <v>0.35</v>
      </c>
      <c r="V51" s="65">
        <v>0.35</v>
      </c>
      <c r="W51" s="65">
        <v>0.35</v>
      </c>
      <c r="X51" s="65">
        <v>0.53</v>
      </c>
      <c r="Y51" s="65">
        <v>0.53</v>
      </c>
      <c r="Z51" s="65">
        <v>0.53</v>
      </c>
      <c r="AA51" s="65">
        <v>0.35</v>
      </c>
      <c r="AB51" s="65">
        <v>0.13</v>
      </c>
      <c r="AC51" s="65">
        <v>0.53</v>
      </c>
      <c r="AD51" s="65">
        <v>0.13</v>
      </c>
      <c r="AE51" s="65">
        <v>0.35</v>
      </c>
      <c r="AF51" s="65">
        <v>0.53</v>
      </c>
      <c r="AG51" s="65">
        <v>0.13</v>
      </c>
      <c r="AH51" s="65">
        <v>0.13</v>
      </c>
      <c r="AI51" s="65">
        <v>0.35</v>
      </c>
      <c r="AJ51" s="65">
        <v>0.13</v>
      </c>
      <c r="AK51" s="65">
        <v>0.35</v>
      </c>
      <c r="AL51" s="65">
        <v>0.13</v>
      </c>
      <c r="AM51" s="65">
        <v>0.53</v>
      </c>
      <c r="AN51" s="65">
        <v>0.53</v>
      </c>
      <c r="AO51" s="65">
        <v>0.35</v>
      </c>
      <c r="AP51" s="65">
        <v>0.35</v>
      </c>
      <c r="AQ51" s="65">
        <v>0.53</v>
      </c>
      <c r="AR51" s="65">
        <v>0.53</v>
      </c>
      <c r="AS51" s="65">
        <v>0.35</v>
      </c>
      <c r="AT51" s="65">
        <v>0.35</v>
      </c>
      <c r="AU51" s="65">
        <v>0.53</v>
      </c>
      <c r="AV51" s="65">
        <v>0.13</v>
      </c>
      <c r="AW51" s="65">
        <v>0.53</v>
      </c>
      <c r="AX51" s="65">
        <v>0.13</v>
      </c>
      <c r="AY51" s="65">
        <v>0.53</v>
      </c>
      <c r="AZ51" s="65">
        <v>0.53</v>
      </c>
      <c r="BA51" s="65">
        <v>0.53</v>
      </c>
      <c r="BB51" s="65">
        <v>0.53</v>
      </c>
      <c r="BC51" s="65">
        <v>0.53</v>
      </c>
      <c r="BD51" s="108">
        <f t="shared" si="0"/>
        <v>0.53</v>
      </c>
      <c r="BE51" s="57"/>
      <c r="BF51" s="57"/>
    </row>
    <row r="52" spans="1:58" ht="15.6">
      <c r="B52" t="s">
        <v>179</v>
      </c>
      <c r="C52" t="s">
        <v>182</v>
      </c>
      <c r="D52" t="s">
        <v>183</v>
      </c>
      <c r="E52" s="109"/>
      <c r="F52" s="109"/>
      <c r="G52" s="109"/>
      <c r="H52" s="54">
        <v>0.28000000000000003</v>
      </c>
      <c r="I52" s="54">
        <v>0.28000000000000003</v>
      </c>
      <c r="J52" s="54">
        <v>0.02</v>
      </c>
      <c r="K52" s="54">
        <v>0.57999999999999996</v>
      </c>
      <c r="L52" s="54">
        <v>0.28000000000000003</v>
      </c>
      <c r="M52" s="54">
        <v>0.28000000000000003</v>
      </c>
      <c r="N52" s="54">
        <v>0.02</v>
      </c>
      <c r="O52" s="54">
        <v>0.57999999999999996</v>
      </c>
      <c r="P52" s="54">
        <v>0.57999999999999996</v>
      </c>
      <c r="Q52" s="54">
        <v>0.02</v>
      </c>
      <c r="R52" s="54">
        <v>0.02</v>
      </c>
      <c r="S52" s="54">
        <v>0.02</v>
      </c>
      <c r="T52" s="54">
        <v>0.57999999999999996</v>
      </c>
      <c r="U52" s="54">
        <v>0.02</v>
      </c>
      <c r="V52" s="54">
        <v>0.02</v>
      </c>
      <c r="W52" s="54">
        <v>0.02</v>
      </c>
      <c r="X52" s="54">
        <v>0.28000000000000003</v>
      </c>
      <c r="Y52" s="54">
        <v>0.28000000000000003</v>
      </c>
      <c r="Z52" s="54">
        <v>0.28000000000000003</v>
      </c>
      <c r="AA52" s="54">
        <v>0.02</v>
      </c>
      <c r="AB52" s="54">
        <v>0.57999999999999996</v>
      </c>
      <c r="AC52" s="54">
        <v>0.28000000000000003</v>
      </c>
      <c r="AD52" s="54">
        <v>0.57999999999999996</v>
      </c>
      <c r="AE52" s="54">
        <v>0.02</v>
      </c>
      <c r="AF52" s="54">
        <v>0.28000000000000003</v>
      </c>
      <c r="AG52" s="54">
        <v>0.57999999999999996</v>
      </c>
      <c r="AH52" s="54">
        <v>0.57999999999999996</v>
      </c>
      <c r="AI52" s="54">
        <v>0.02</v>
      </c>
      <c r="AJ52" s="54">
        <v>0.57999999999999996</v>
      </c>
      <c r="AK52" s="54">
        <v>0.02</v>
      </c>
      <c r="AL52" s="54">
        <v>0.57999999999999996</v>
      </c>
      <c r="AM52" s="54">
        <v>0.28000000000000003</v>
      </c>
      <c r="AN52" s="54">
        <v>0.28000000000000003</v>
      </c>
      <c r="AO52" s="54">
        <v>0.02</v>
      </c>
      <c r="AP52" s="54">
        <v>5.55</v>
      </c>
      <c r="AQ52" s="54">
        <v>0.28000000000000003</v>
      </c>
      <c r="AR52" s="54">
        <v>0.28000000000000003</v>
      </c>
      <c r="AS52" s="54">
        <v>0.02</v>
      </c>
      <c r="AT52" s="54">
        <v>0.02</v>
      </c>
      <c r="AU52" s="54">
        <v>0.28000000000000003</v>
      </c>
      <c r="AV52" s="54">
        <v>0.57999999999999996</v>
      </c>
      <c r="AW52" s="54">
        <v>0.28000000000000003</v>
      </c>
      <c r="AX52" s="54">
        <v>0.57999999999999996</v>
      </c>
      <c r="AY52" s="54">
        <v>0.28000000000000003</v>
      </c>
      <c r="AZ52" s="54">
        <v>0.28000000000000003</v>
      </c>
      <c r="BA52" s="54">
        <v>0.28000000000000003</v>
      </c>
      <c r="BB52" s="54">
        <v>0.28000000000000003</v>
      </c>
      <c r="BC52" s="54">
        <v>0.28000000000000003</v>
      </c>
      <c r="BD52" s="105">
        <f t="shared" si="0"/>
        <v>5.55</v>
      </c>
      <c r="BE52" s="71"/>
      <c r="BF52" s="71"/>
    </row>
    <row r="53" spans="1:58" ht="15.6">
      <c r="B53" t="s">
        <v>179</v>
      </c>
      <c r="C53" t="s">
        <v>184</v>
      </c>
      <c r="D53" t="s">
        <v>185</v>
      </c>
      <c r="E53" s="107"/>
      <c r="F53" s="107"/>
      <c r="G53" s="107"/>
      <c r="H53" s="54">
        <v>1.43</v>
      </c>
      <c r="I53" s="54">
        <v>1.43</v>
      </c>
      <c r="J53" s="54">
        <v>6.14</v>
      </c>
      <c r="K53" s="54">
        <v>1.81</v>
      </c>
      <c r="L53" s="54">
        <v>1.43</v>
      </c>
      <c r="M53" s="54">
        <v>1.43</v>
      </c>
      <c r="N53" s="54">
        <v>6.14</v>
      </c>
      <c r="O53" s="54">
        <v>1.81</v>
      </c>
      <c r="P53" s="54">
        <v>1.81</v>
      </c>
      <c r="Q53" s="54">
        <v>6.14</v>
      </c>
      <c r="R53" s="54">
        <v>6.14</v>
      </c>
      <c r="S53" s="54">
        <v>6.14</v>
      </c>
      <c r="T53" s="54">
        <v>1.81</v>
      </c>
      <c r="U53" s="54">
        <v>6.14</v>
      </c>
      <c r="V53" s="54">
        <v>6.14</v>
      </c>
      <c r="W53" s="54">
        <v>6.14</v>
      </c>
      <c r="X53" s="54">
        <v>1.43</v>
      </c>
      <c r="Y53" s="54">
        <v>1.43</v>
      </c>
      <c r="Z53" s="54">
        <v>1.43</v>
      </c>
      <c r="AA53" s="54">
        <v>6.14</v>
      </c>
      <c r="AB53" s="54">
        <v>1.81</v>
      </c>
      <c r="AC53" s="54">
        <v>1.43</v>
      </c>
      <c r="AD53" s="54">
        <v>1.81</v>
      </c>
      <c r="AE53" s="54">
        <v>6.14</v>
      </c>
      <c r="AF53" s="54">
        <v>1.43</v>
      </c>
      <c r="AG53" s="54">
        <v>1.81</v>
      </c>
      <c r="AH53" s="54">
        <v>1.81</v>
      </c>
      <c r="AI53" s="54">
        <v>6.14</v>
      </c>
      <c r="AJ53" s="54">
        <v>1.81</v>
      </c>
      <c r="AK53" s="54">
        <v>6.14</v>
      </c>
      <c r="AL53" s="54">
        <v>1.81</v>
      </c>
      <c r="AM53" s="54">
        <v>1.43</v>
      </c>
      <c r="AN53" s="54">
        <v>1.43</v>
      </c>
      <c r="AO53" s="54">
        <v>6.14</v>
      </c>
      <c r="AP53" s="54">
        <v>5.77</v>
      </c>
      <c r="AQ53" s="54">
        <v>1.43</v>
      </c>
      <c r="AR53" s="54">
        <v>1.43</v>
      </c>
      <c r="AS53" s="54">
        <v>6.14</v>
      </c>
      <c r="AT53" s="54">
        <v>6.14</v>
      </c>
      <c r="AU53" s="54">
        <v>1.43</v>
      </c>
      <c r="AV53" s="54">
        <v>1.81</v>
      </c>
      <c r="AW53" s="54">
        <v>1.43</v>
      </c>
      <c r="AX53" s="54">
        <v>1.81</v>
      </c>
      <c r="AY53" s="54">
        <v>1.43</v>
      </c>
      <c r="AZ53" s="54">
        <v>1.43</v>
      </c>
      <c r="BA53" s="54">
        <v>1.43</v>
      </c>
      <c r="BB53" s="54">
        <v>1.43</v>
      </c>
      <c r="BC53" s="54">
        <v>1.43</v>
      </c>
      <c r="BD53" s="55">
        <f t="shared" si="0"/>
        <v>6.14</v>
      </c>
      <c r="BE53" s="57"/>
      <c r="BF53" s="57"/>
    </row>
    <row r="54" spans="1:58" ht="15.6">
      <c r="B54" t="s">
        <v>186</v>
      </c>
      <c r="C54" t="s">
        <v>180</v>
      </c>
      <c r="D54" t="s">
        <v>187</v>
      </c>
      <c r="E54" s="109"/>
      <c r="F54" s="109"/>
      <c r="G54" s="109"/>
      <c r="H54" s="54">
        <v>1.97</v>
      </c>
      <c r="I54" s="54">
        <v>1.97</v>
      </c>
      <c r="J54" s="54">
        <v>1.81</v>
      </c>
      <c r="K54" s="54">
        <v>1.69</v>
      </c>
      <c r="L54" s="54">
        <v>1.97</v>
      </c>
      <c r="M54" s="54">
        <v>1.97</v>
      </c>
      <c r="N54" s="54">
        <v>1.81</v>
      </c>
      <c r="O54" s="54">
        <v>1.69</v>
      </c>
      <c r="P54" s="54">
        <v>1.69</v>
      </c>
      <c r="Q54" s="54">
        <v>1.81</v>
      </c>
      <c r="R54" s="54">
        <v>1.81</v>
      </c>
      <c r="S54" s="54">
        <v>1.81</v>
      </c>
      <c r="T54" s="54">
        <v>1.69</v>
      </c>
      <c r="U54" s="54">
        <v>1.81</v>
      </c>
      <c r="V54" s="54">
        <v>1.81</v>
      </c>
      <c r="W54" s="54">
        <v>1.81</v>
      </c>
      <c r="X54" s="54">
        <v>1.97</v>
      </c>
      <c r="Y54" s="54">
        <v>1.97</v>
      </c>
      <c r="Z54" s="54">
        <v>1.97</v>
      </c>
      <c r="AA54" s="54">
        <v>1.81</v>
      </c>
      <c r="AB54" s="54">
        <v>1.69</v>
      </c>
      <c r="AC54" s="54">
        <v>1.97</v>
      </c>
      <c r="AD54" s="54">
        <v>1.69</v>
      </c>
      <c r="AE54" s="54">
        <v>1.81</v>
      </c>
      <c r="AF54" s="54">
        <v>1.97</v>
      </c>
      <c r="AG54" s="54">
        <v>1.69</v>
      </c>
      <c r="AH54" s="54">
        <v>1.69</v>
      </c>
      <c r="AI54" s="54">
        <v>1.81</v>
      </c>
      <c r="AJ54" s="54">
        <v>1.69</v>
      </c>
      <c r="AK54" s="54">
        <v>1.81</v>
      </c>
      <c r="AL54" s="54">
        <v>1.69</v>
      </c>
      <c r="AM54" s="54">
        <v>1.97</v>
      </c>
      <c r="AN54" s="54">
        <v>1.97</v>
      </c>
      <c r="AO54" s="54">
        <v>1.81</v>
      </c>
      <c r="AP54" s="54">
        <v>6.66</v>
      </c>
      <c r="AQ54" s="54">
        <v>1.97</v>
      </c>
      <c r="AR54" s="54">
        <v>1.97</v>
      </c>
      <c r="AS54" s="54">
        <v>1.81</v>
      </c>
      <c r="AT54" s="54">
        <v>1.81</v>
      </c>
      <c r="AU54" s="54">
        <v>1.97</v>
      </c>
      <c r="AV54" s="54">
        <v>1.69</v>
      </c>
      <c r="AW54" s="54">
        <v>1.97</v>
      </c>
      <c r="AX54" s="54">
        <v>1.69</v>
      </c>
      <c r="AY54" s="54">
        <v>1.97</v>
      </c>
      <c r="AZ54" s="54">
        <v>1.97</v>
      </c>
      <c r="BA54" s="54">
        <v>1.97</v>
      </c>
      <c r="BB54" s="54">
        <v>1.97</v>
      </c>
      <c r="BC54" s="54">
        <v>1.97</v>
      </c>
      <c r="BD54" s="105">
        <f t="shared" si="0"/>
        <v>6.66</v>
      </c>
      <c r="BE54" s="71"/>
      <c r="BF54" s="71"/>
    </row>
    <row r="55" spans="1:58" ht="15.6">
      <c r="B55" t="s">
        <v>186</v>
      </c>
      <c r="C55" t="s">
        <v>182</v>
      </c>
      <c r="D55" t="s">
        <v>188</v>
      </c>
      <c r="E55" s="107"/>
      <c r="F55" s="107"/>
      <c r="G55" s="107"/>
      <c r="H55" s="54">
        <v>0</v>
      </c>
      <c r="I55" s="54">
        <v>0</v>
      </c>
      <c r="J55" s="54">
        <v>0.01</v>
      </c>
      <c r="K55" s="54">
        <v>0.02</v>
      </c>
      <c r="L55" s="54">
        <v>0</v>
      </c>
      <c r="M55" s="54">
        <v>0</v>
      </c>
      <c r="N55" s="54">
        <v>0.01</v>
      </c>
      <c r="O55" s="54">
        <v>0.02</v>
      </c>
      <c r="P55" s="54">
        <v>0.02</v>
      </c>
      <c r="Q55" s="54">
        <v>0.01</v>
      </c>
      <c r="R55" s="54">
        <v>0.01</v>
      </c>
      <c r="S55" s="54">
        <v>0.01</v>
      </c>
      <c r="T55" s="54">
        <v>0.02</v>
      </c>
      <c r="U55" s="54">
        <v>0.01</v>
      </c>
      <c r="V55" s="54">
        <v>0.01</v>
      </c>
      <c r="W55" s="54">
        <v>0.01</v>
      </c>
      <c r="X55" s="54">
        <v>0</v>
      </c>
      <c r="Y55" s="54">
        <v>0</v>
      </c>
      <c r="Z55" s="54">
        <v>0</v>
      </c>
      <c r="AA55" s="54">
        <v>0.01</v>
      </c>
      <c r="AB55" s="54">
        <v>0.02</v>
      </c>
      <c r="AC55" s="54">
        <v>0</v>
      </c>
      <c r="AD55" s="54">
        <v>0.02</v>
      </c>
      <c r="AE55" s="54">
        <v>0.01</v>
      </c>
      <c r="AF55" s="54">
        <v>0</v>
      </c>
      <c r="AG55" s="54">
        <v>0.02</v>
      </c>
      <c r="AH55" s="54">
        <v>0.02</v>
      </c>
      <c r="AI55" s="54">
        <v>0.01</v>
      </c>
      <c r="AJ55" s="54">
        <v>0.02</v>
      </c>
      <c r="AK55" s="54">
        <v>0.01</v>
      </c>
      <c r="AL55" s="54">
        <v>0.02</v>
      </c>
      <c r="AM55" s="54">
        <v>0</v>
      </c>
      <c r="AN55" s="54">
        <v>0</v>
      </c>
      <c r="AO55" s="54">
        <v>0.01</v>
      </c>
      <c r="AP55" s="54">
        <v>6.55</v>
      </c>
      <c r="AQ55" s="54">
        <v>0</v>
      </c>
      <c r="AR55" s="54">
        <v>0</v>
      </c>
      <c r="AS55" s="54">
        <v>0.01</v>
      </c>
      <c r="AT55" s="54">
        <v>0.01</v>
      </c>
      <c r="AU55" s="54">
        <v>0</v>
      </c>
      <c r="AV55" s="54">
        <v>0.02</v>
      </c>
      <c r="AW55" s="54">
        <v>0</v>
      </c>
      <c r="AX55" s="54">
        <v>0.02</v>
      </c>
      <c r="AY55" s="54">
        <v>0</v>
      </c>
      <c r="AZ55" s="54">
        <v>0</v>
      </c>
      <c r="BA55" s="54">
        <v>0</v>
      </c>
      <c r="BB55" s="54">
        <v>0</v>
      </c>
      <c r="BC55" s="54">
        <v>0</v>
      </c>
      <c r="BD55" s="108">
        <f t="shared" si="0"/>
        <v>6.55</v>
      </c>
      <c r="BE55" s="71"/>
      <c r="BF55" s="71"/>
    </row>
    <row r="56" spans="1:58" ht="15.6">
      <c r="B56" t="s">
        <v>186</v>
      </c>
      <c r="C56" t="s">
        <v>184</v>
      </c>
      <c r="D56" t="s">
        <v>189</v>
      </c>
      <c r="E56" s="109"/>
      <c r="F56" s="109"/>
      <c r="G56" s="109"/>
      <c r="H56" s="54">
        <v>0.51</v>
      </c>
      <c r="I56" s="54">
        <v>0.51</v>
      </c>
      <c r="J56" s="54">
        <v>0.3</v>
      </c>
      <c r="K56" s="54">
        <v>0.67</v>
      </c>
      <c r="L56" s="54">
        <v>0.51</v>
      </c>
      <c r="M56" s="54">
        <v>0.51</v>
      </c>
      <c r="N56" s="54">
        <v>0.3</v>
      </c>
      <c r="O56" s="54">
        <v>0.67</v>
      </c>
      <c r="P56" s="54">
        <v>0.67</v>
      </c>
      <c r="Q56" s="54">
        <v>0.3</v>
      </c>
      <c r="R56" s="54">
        <v>0.3</v>
      </c>
      <c r="S56" s="54">
        <v>0.3</v>
      </c>
      <c r="T56" s="54">
        <v>0.67</v>
      </c>
      <c r="U56" s="54">
        <v>0.3</v>
      </c>
      <c r="V56" s="54">
        <v>0.3</v>
      </c>
      <c r="W56" s="54">
        <v>0.3</v>
      </c>
      <c r="X56" s="54">
        <v>0.51</v>
      </c>
      <c r="Y56" s="54">
        <v>0.51</v>
      </c>
      <c r="Z56" s="54">
        <v>0.51</v>
      </c>
      <c r="AA56" s="54">
        <v>0.3</v>
      </c>
      <c r="AB56" s="54">
        <v>0.67</v>
      </c>
      <c r="AC56" s="54">
        <v>0.51</v>
      </c>
      <c r="AD56" s="54">
        <v>0.67</v>
      </c>
      <c r="AE56" s="54">
        <v>0.3</v>
      </c>
      <c r="AF56" s="54">
        <v>0.51</v>
      </c>
      <c r="AG56" s="54">
        <v>0.67</v>
      </c>
      <c r="AH56" s="54">
        <v>0.67</v>
      </c>
      <c r="AI56" s="54">
        <v>0.3</v>
      </c>
      <c r="AJ56" s="54">
        <v>0.67</v>
      </c>
      <c r="AK56" s="54">
        <v>0.3</v>
      </c>
      <c r="AL56" s="54">
        <v>0.67</v>
      </c>
      <c r="AM56" s="54">
        <v>0.51</v>
      </c>
      <c r="AN56" s="54">
        <v>0.51</v>
      </c>
      <c r="AO56" s="54">
        <v>0.3</v>
      </c>
      <c r="AP56" s="54">
        <v>6.77</v>
      </c>
      <c r="AQ56" s="54">
        <v>0.51</v>
      </c>
      <c r="AR56" s="54">
        <v>0.51</v>
      </c>
      <c r="AS56" s="54">
        <v>0.3</v>
      </c>
      <c r="AT56" s="54">
        <v>0.3</v>
      </c>
      <c r="AU56" s="54">
        <v>0.51</v>
      </c>
      <c r="AV56" s="54">
        <v>0.67</v>
      </c>
      <c r="AW56" s="54">
        <v>0.51</v>
      </c>
      <c r="AX56" s="54">
        <v>0.67</v>
      </c>
      <c r="AY56" s="54">
        <v>0.51</v>
      </c>
      <c r="AZ56" s="54">
        <v>0.51</v>
      </c>
      <c r="BA56" s="54">
        <v>0.51</v>
      </c>
      <c r="BB56" s="54">
        <v>0.51</v>
      </c>
      <c r="BC56" s="54">
        <v>0.51</v>
      </c>
      <c r="BD56" s="108">
        <f t="shared" si="0"/>
        <v>6.77</v>
      </c>
      <c r="BE56" s="71"/>
      <c r="BF56" s="71"/>
    </row>
    <row r="57" spans="1:58" ht="15.6">
      <c r="B57" t="s">
        <v>190</v>
      </c>
      <c r="C57" t="s">
        <v>180</v>
      </c>
      <c r="D57" t="s">
        <v>191</v>
      </c>
      <c r="E57" s="107"/>
      <c r="F57" s="107"/>
      <c r="G57" s="107"/>
      <c r="H57" s="54">
        <v>0.65</v>
      </c>
      <c r="I57" s="54">
        <v>0.65</v>
      </c>
      <c r="J57" s="54">
        <v>0.34</v>
      </c>
      <c r="K57" s="54">
        <v>0.32</v>
      </c>
      <c r="L57" s="54">
        <v>0.65</v>
      </c>
      <c r="M57" s="54">
        <v>0.65</v>
      </c>
      <c r="N57" s="54">
        <v>0.34</v>
      </c>
      <c r="O57" s="54">
        <v>0.32</v>
      </c>
      <c r="P57" s="54">
        <v>0.32</v>
      </c>
      <c r="Q57" s="54">
        <v>0.34</v>
      </c>
      <c r="R57" s="54">
        <v>0.34</v>
      </c>
      <c r="S57" s="54">
        <v>0.34</v>
      </c>
      <c r="T57" s="54">
        <v>0.32</v>
      </c>
      <c r="U57" s="54">
        <v>0.34</v>
      </c>
      <c r="V57" s="54">
        <v>0.34</v>
      </c>
      <c r="W57" s="54">
        <v>0.34</v>
      </c>
      <c r="X57" s="54">
        <v>0.65</v>
      </c>
      <c r="Y57" s="54">
        <v>0.65</v>
      </c>
      <c r="Z57" s="54">
        <v>0.65</v>
      </c>
      <c r="AA57" s="54">
        <v>0.34</v>
      </c>
      <c r="AB57" s="54">
        <v>0.32</v>
      </c>
      <c r="AC57" s="54">
        <v>0.65</v>
      </c>
      <c r="AD57" s="54">
        <v>0.32</v>
      </c>
      <c r="AE57" s="54">
        <v>0.34</v>
      </c>
      <c r="AF57" s="54">
        <v>0.65</v>
      </c>
      <c r="AG57" s="54">
        <v>0.32</v>
      </c>
      <c r="AH57" s="54">
        <v>0.32</v>
      </c>
      <c r="AI57" s="54">
        <v>0.34</v>
      </c>
      <c r="AJ57" s="54">
        <v>0.32</v>
      </c>
      <c r="AK57" s="54">
        <v>0.34</v>
      </c>
      <c r="AL57" s="54">
        <v>0.32</v>
      </c>
      <c r="AM57" s="54">
        <v>0.65</v>
      </c>
      <c r="AN57" s="54">
        <v>0.65</v>
      </c>
      <c r="AO57" s="54">
        <v>0.34</v>
      </c>
      <c r="AP57" s="54">
        <v>7.66</v>
      </c>
      <c r="AQ57" s="54">
        <v>0.65</v>
      </c>
      <c r="AR57" s="54">
        <v>0.65</v>
      </c>
      <c r="AS57" s="54">
        <v>0.34</v>
      </c>
      <c r="AT57" s="54">
        <v>0.34</v>
      </c>
      <c r="AU57" s="54">
        <v>0.65</v>
      </c>
      <c r="AV57" s="54">
        <v>0.32</v>
      </c>
      <c r="AW57" s="54">
        <v>0.65</v>
      </c>
      <c r="AX57" s="54">
        <v>0.32</v>
      </c>
      <c r="AY57" s="54">
        <v>0.65</v>
      </c>
      <c r="AZ57" s="54">
        <v>0.65</v>
      </c>
      <c r="BA57" s="54">
        <v>0.65</v>
      </c>
      <c r="BB57" s="54">
        <v>0.65</v>
      </c>
      <c r="BC57" s="54">
        <v>0.65</v>
      </c>
      <c r="BD57" s="105">
        <f t="shared" si="0"/>
        <v>7.66</v>
      </c>
      <c r="BE57" s="71"/>
      <c r="BF57" s="71"/>
    </row>
    <row r="58" spans="1:58" ht="15.6">
      <c r="B58" t="s">
        <v>190</v>
      </c>
      <c r="C58" t="s">
        <v>182</v>
      </c>
      <c r="D58" t="s">
        <v>192</v>
      </c>
      <c r="E58" s="109"/>
      <c r="F58" s="109"/>
      <c r="G58" s="109"/>
      <c r="H58" s="54">
        <v>0.77</v>
      </c>
      <c r="I58" s="54">
        <v>0.77</v>
      </c>
      <c r="J58" s="54">
        <v>0.04</v>
      </c>
      <c r="K58" s="54">
        <v>1.57</v>
      </c>
      <c r="L58" s="54">
        <v>0.77</v>
      </c>
      <c r="M58" s="54">
        <v>0.77</v>
      </c>
      <c r="N58" s="54">
        <v>0.04</v>
      </c>
      <c r="O58" s="54">
        <v>1.57</v>
      </c>
      <c r="P58" s="54">
        <v>1.57</v>
      </c>
      <c r="Q58" s="54">
        <v>0.04</v>
      </c>
      <c r="R58" s="54">
        <v>0.04</v>
      </c>
      <c r="S58" s="54">
        <v>0.04</v>
      </c>
      <c r="T58" s="54">
        <v>1.57</v>
      </c>
      <c r="U58" s="54">
        <v>0.04</v>
      </c>
      <c r="V58" s="54">
        <v>0.04</v>
      </c>
      <c r="W58" s="54">
        <v>0.04</v>
      </c>
      <c r="X58" s="54">
        <v>0.77</v>
      </c>
      <c r="Y58" s="54">
        <v>0.77</v>
      </c>
      <c r="Z58" s="54">
        <v>0.77</v>
      </c>
      <c r="AA58" s="54">
        <v>0.04</v>
      </c>
      <c r="AB58" s="54">
        <v>1.57</v>
      </c>
      <c r="AC58" s="54">
        <v>0.77</v>
      </c>
      <c r="AD58" s="54">
        <v>1.57</v>
      </c>
      <c r="AE58" s="54">
        <v>0.04</v>
      </c>
      <c r="AF58" s="54">
        <v>0.77</v>
      </c>
      <c r="AG58" s="54">
        <v>1.57</v>
      </c>
      <c r="AH58" s="54">
        <v>1.57</v>
      </c>
      <c r="AI58" s="54">
        <v>0.04</v>
      </c>
      <c r="AJ58" s="54">
        <v>1.57</v>
      </c>
      <c r="AK58" s="54">
        <v>0.04</v>
      </c>
      <c r="AL58" s="54">
        <v>1.57</v>
      </c>
      <c r="AM58" s="54">
        <v>0.77</v>
      </c>
      <c r="AN58" s="54">
        <v>0.77</v>
      </c>
      <c r="AO58" s="54">
        <v>0.04</v>
      </c>
      <c r="AP58" s="54">
        <v>7.55</v>
      </c>
      <c r="AQ58" s="54">
        <v>0.77</v>
      </c>
      <c r="AR58" s="54">
        <v>0.77</v>
      </c>
      <c r="AS58" s="54">
        <v>0.04</v>
      </c>
      <c r="AT58" s="54">
        <v>0.04</v>
      </c>
      <c r="AU58" s="54">
        <v>0.77</v>
      </c>
      <c r="AV58" s="54">
        <v>1.57</v>
      </c>
      <c r="AW58" s="54">
        <v>0.77</v>
      </c>
      <c r="AX58" s="54">
        <v>1.57</v>
      </c>
      <c r="AY58" s="54">
        <v>0.77</v>
      </c>
      <c r="AZ58" s="54">
        <v>0.77</v>
      </c>
      <c r="BA58" s="54">
        <v>0.77</v>
      </c>
      <c r="BB58" s="54">
        <v>0.77</v>
      </c>
      <c r="BC58" s="54">
        <v>0.77</v>
      </c>
      <c r="BD58" s="105">
        <f t="shared" si="0"/>
        <v>7.55</v>
      </c>
      <c r="BE58" s="71"/>
      <c r="BF58" s="71"/>
    </row>
    <row r="59" spans="1:58" ht="16.2" thickBot="1">
      <c r="B59" t="s">
        <v>190</v>
      </c>
      <c r="C59" t="s">
        <v>184</v>
      </c>
      <c r="D59" t="s">
        <v>193</v>
      </c>
      <c r="E59" s="107"/>
      <c r="F59" s="107"/>
      <c r="G59" s="107"/>
      <c r="H59" s="54">
        <v>3.78</v>
      </c>
      <c r="I59" s="54">
        <v>3.78</v>
      </c>
      <c r="J59" s="54">
        <v>2.44</v>
      </c>
      <c r="K59" s="54">
        <v>4.88</v>
      </c>
      <c r="L59" s="54">
        <v>3.78</v>
      </c>
      <c r="M59" s="54">
        <v>3.78</v>
      </c>
      <c r="N59" s="54">
        <v>2.44</v>
      </c>
      <c r="O59" s="54">
        <v>4.88</v>
      </c>
      <c r="P59" s="54">
        <v>4.88</v>
      </c>
      <c r="Q59" s="54">
        <v>2.44</v>
      </c>
      <c r="R59" s="54">
        <v>2.44</v>
      </c>
      <c r="S59" s="54">
        <v>2.44</v>
      </c>
      <c r="T59" s="54">
        <v>4.88</v>
      </c>
      <c r="U59" s="54">
        <v>2.44</v>
      </c>
      <c r="V59" s="54">
        <v>2.44</v>
      </c>
      <c r="W59" s="54">
        <v>2.44</v>
      </c>
      <c r="X59" s="54">
        <v>3.78</v>
      </c>
      <c r="Y59" s="54">
        <v>3.78</v>
      </c>
      <c r="Z59" s="54">
        <v>3.78</v>
      </c>
      <c r="AA59" s="54">
        <v>2.44</v>
      </c>
      <c r="AB59" s="54">
        <v>4.88</v>
      </c>
      <c r="AC59" s="54">
        <v>3.78</v>
      </c>
      <c r="AD59" s="54">
        <v>4.88</v>
      </c>
      <c r="AE59" s="54">
        <v>2.44</v>
      </c>
      <c r="AF59" s="54">
        <v>3.78</v>
      </c>
      <c r="AG59" s="54">
        <v>4.88</v>
      </c>
      <c r="AH59" s="54">
        <v>4.88</v>
      </c>
      <c r="AI59" s="54">
        <v>2.44</v>
      </c>
      <c r="AJ59" s="54">
        <v>4.88</v>
      </c>
      <c r="AK59" s="54">
        <v>2.44</v>
      </c>
      <c r="AL59" s="54">
        <v>4.88</v>
      </c>
      <c r="AM59" s="54">
        <v>3.78</v>
      </c>
      <c r="AN59" s="54">
        <v>3.78</v>
      </c>
      <c r="AO59" s="54">
        <v>2.44</v>
      </c>
      <c r="AP59" s="54">
        <v>7.77</v>
      </c>
      <c r="AQ59" s="54">
        <v>3.78</v>
      </c>
      <c r="AR59" s="54">
        <v>3.78</v>
      </c>
      <c r="AS59" s="54">
        <v>2.44</v>
      </c>
      <c r="AT59" s="54">
        <v>2.44</v>
      </c>
      <c r="AU59" s="54">
        <v>3.78</v>
      </c>
      <c r="AV59" s="54">
        <v>4.88</v>
      </c>
      <c r="AW59" s="54">
        <v>3.78</v>
      </c>
      <c r="AX59" s="54">
        <v>4.88</v>
      </c>
      <c r="AY59" s="54">
        <v>3.78</v>
      </c>
      <c r="AZ59" s="54">
        <v>3.78</v>
      </c>
      <c r="BA59" s="54">
        <v>3.78</v>
      </c>
      <c r="BB59" s="54">
        <v>3.78</v>
      </c>
      <c r="BC59" s="54">
        <v>3.78</v>
      </c>
      <c r="BD59" s="110">
        <f t="shared" si="0"/>
        <v>7.77</v>
      </c>
      <c r="BE59" s="111"/>
      <c r="BF59" s="111" t="s">
        <v>194</v>
      </c>
    </row>
    <row r="60" spans="1:58" ht="15.6">
      <c r="B60" t="s">
        <v>195</v>
      </c>
      <c r="C60" t="s">
        <v>180</v>
      </c>
      <c r="D60" t="s">
        <v>196</v>
      </c>
      <c r="E60" s="109"/>
      <c r="F60" s="109"/>
      <c r="G60" s="109"/>
      <c r="H60" s="54">
        <v>0.19</v>
      </c>
      <c r="I60" s="54">
        <v>0.19</v>
      </c>
      <c r="J60" s="54">
        <v>0.04</v>
      </c>
      <c r="K60" s="54">
        <v>0.05</v>
      </c>
      <c r="L60" s="54">
        <v>0.19</v>
      </c>
      <c r="M60" s="54">
        <v>0.19</v>
      </c>
      <c r="N60" s="54">
        <v>0.04</v>
      </c>
      <c r="O60" s="54">
        <v>0.05</v>
      </c>
      <c r="P60" s="54">
        <v>0.05</v>
      </c>
      <c r="Q60" s="54">
        <v>0.04</v>
      </c>
      <c r="R60" s="54">
        <v>0.04</v>
      </c>
      <c r="S60" s="54">
        <v>0.04</v>
      </c>
      <c r="T60" s="54">
        <v>0.05</v>
      </c>
      <c r="U60" s="54">
        <v>0.04</v>
      </c>
      <c r="V60" s="54">
        <v>0.04</v>
      </c>
      <c r="W60" s="54">
        <v>0.04</v>
      </c>
      <c r="X60" s="54">
        <v>0.19</v>
      </c>
      <c r="Y60" s="54">
        <v>0.19</v>
      </c>
      <c r="Z60" s="54">
        <v>0.19</v>
      </c>
      <c r="AA60" s="54">
        <v>0.04</v>
      </c>
      <c r="AB60" s="54">
        <v>0.05</v>
      </c>
      <c r="AC60" s="54">
        <v>0.19</v>
      </c>
      <c r="AD60" s="54">
        <v>0.05</v>
      </c>
      <c r="AE60" s="54">
        <v>0.04</v>
      </c>
      <c r="AF60" s="54">
        <v>0.19</v>
      </c>
      <c r="AG60" s="54">
        <v>0.05</v>
      </c>
      <c r="AH60" s="54">
        <v>0.05</v>
      </c>
      <c r="AI60" s="54">
        <v>0.04</v>
      </c>
      <c r="AJ60" s="54">
        <v>0.05</v>
      </c>
      <c r="AK60" s="54">
        <v>0.04</v>
      </c>
      <c r="AL60" s="54">
        <v>0.05</v>
      </c>
      <c r="AM60" s="54">
        <v>0.19</v>
      </c>
      <c r="AN60" s="54">
        <v>0.19</v>
      </c>
      <c r="AO60" s="54">
        <v>0.04</v>
      </c>
      <c r="AP60" s="54">
        <v>8.66</v>
      </c>
      <c r="AQ60" s="54">
        <v>0.19</v>
      </c>
      <c r="AR60" s="54">
        <v>0.19</v>
      </c>
      <c r="AS60" s="54">
        <v>0.04</v>
      </c>
      <c r="AT60" s="54">
        <v>0.04</v>
      </c>
      <c r="AU60" s="54">
        <v>0.19</v>
      </c>
      <c r="AV60" s="54">
        <v>0.05</v>
      </c>
      <c r="AW60" s="54">
        <v>0.19</v>
      </c>
      <c r="AX60" s="54">
        <v>0.05</v>
      </c>
      <c r="AY60" s="54">
        <v>0.19</v>
      </c>
      <c r="AZ60" s="54">
        <v>0.19</v>
      </c>
      <c r="BA60" s="54">
        <v>0.19</v>
      </c>
      <c r="BB60" s="54">
        <v>0.19</v>
      </c>
      <c r="BC60" s="54">
        <v>0.19</v>
      </c>
      <c r="BD60" s="105">
        <f t="shared" si="0"/>
        <v>8.66</v>
      </c>
      <c r="BE60" s="71"/>
      <c r="BF60" s="71"/>
    </row>
    <row r="61" spans="1:58" ht="15.6">
      <c r="B61" t="s">
        <v>195</v>
      </c>
      <c r="C61" t="s">
        <v>182</v>
      </c>
      <c r="D61" t="s">
        <v>197</v>
      </c>
      <c r="E61" s="107"/>
      <c r="F61" s="107"/>
      <c r="G61" s="107"/>
      <c r="H61" s="54">
        <v>0.18</v>
      </c>
      <c r="I61" s="54">
        <v>0.18</v>
      </c>
      <c r="J61" s="54">
        <v>0.11</v>
      </c>
      <c r="K61" s="54">
        <v>0.37</v>
      </c>
      <c r="L61" s="54">
        <v>0.18</v>
      </c>
      <c r="M61" s="54">
        <v>0.18</v>
      </c>
      <c r="N61" s="54">
        <v>0.11</v>
      </c>
      <c r="O61" s="54">
        <v>0.37</v>
      </c>
      <c r="P61" s="54">
        <v>0.37</v>
      </c>
      <c r="Q61" s="54">
        <v>0.11</v>
      </c>
      <c r="R61" s="54">
        <v>0.11</v>
      </c>
      <c r="S61" s="54">
        <v>0.11</v>
      </c>
      <c r="T61" s="54">
        <v>0.37</v>
      </c>
      <c r="U61" s="54">
        <v>0.11</v>
      </c>
      <c r="V61" s="54">
        <v>0.11</v>
      </c>
      <c r="W61" s="54">
        <v>0.11</v>
      </c>
      <c r="X61" s="54">
        <v>0.18</v>
      </c>
      <c r="Y61" s="54">
        <v>0.18</v>
      </c>
      <c r="Z61" s="54">
        <v>0.18</v>
      </c>
      <c r="AA61" s="54">
        <v>0.11</v>
      </c>
      <c r="AB61" s="54">
        <v>0.37</v>
      </c>
      <c r="AC61" s="54">
        <v>0.18</v>
      </c>
      <c r="AD61" s="54">
        <v>0.37</v>
      </c>
      <c r="AE61" s="54">
        <v>0.11</v>
      </c>
      <c r="AF61" s="54">
        <v>0.18</v>
      </c>
      <c r="AG61" s="54">
        <v>0.37</v>
      </c>
      <c r="AH61" s="54">
        <v>0.37</v>
      </c>
      <c r="AI61" s="54">
        <v>0.11</v>
      </c>
      <c r="AJ61" s="54">
        <v>0.37</v>
      </c>
      <c r="AK61" s="54">
        <v>0.11</v>
      </c>
      <c r="AL61" s="54">
        <v>0.37</v>
      </c>
      <c r="AM61" s="54">
        <v>0.18</v>
      </c>
      <c r="AN61" s="54">
        <v>0.18</v>
      </c>
      <c r="AO61" s="54">
        <v>0.11</v>
      </c>
      <c r="AP61" s="54">
        <v>8.5500000000000007</v>
      </c>
      <c r="AQ61" s="54">
        <v>0.18</v>
      </c>
      <c r="AR61" s="54">
        <v>0.18</v>
      </c>
      <c r="AS61" s="54">
        <v>0.11</v>
      </c>
      <c r="AT61" s="54">
        <v>0.11</v>
      </c>
      <c r="AU61" s="54">
        <v>0.18</v>
      </c>
      <c r="AV61" s="54">
        <v>0.37</v>
      </c>
      <c r="AW61" s="54">
        <v>0.18</v>
      </c>
      <c r="AX61" s="54">
        <v>0.37</v>
      </c>
      <c r="AY61" s="54">
        <v>0.18</v>
      </c>
      <c r="AZ61" s="54">
        <v>0.18</v>
      </c>
      <c r="BA61" s="54">
        <v>0.18</v>
      </c>
      <c r="BB61" s="54">
        <v>0.18</v>
      </c>
      <c r="BC61" s="54">
        <v>0.18</v>
      </c>
      <c r="BD61" s="105">
        <f t="shared" si="0"/>
        <v>8.5500000000000007</v>
      </c>
      <c r="BE61" s="71"/>
      <c r="BF61" s="71"/>
    </row>
    <row r="62" spans="1:58" ht="16.2" thickBot="1">
      <c r="B62" t="s">
        <v>195</v>
      </c>
      <c r="C62" t="s">
        <v>184</v>
      </c>
      <c r="D62" t="s">
        <v>198</v>
      </c>
      <c r="E62" s="109"/>
      <c r="F62" s="109"/>
      <c r="G62" s="109"/>
      <c r="H62" s="54">
        <v>2.16</v>
      </c>
      <c r="I62" s="54">
        <v>2.16</v>
      </c>
      <c r="J62" s="54">
        <v>1.35</v>
      </c>
      <c r="K62" s="54">
        <v>1.1200000000000001</v>
      </c>
      <c r="L62" s="54">
        <v>2.16</v>
      </c>
      <c r="M62" s="54">
        <v>2.16</v>
      </c>
      <c r="N62" s="54">
        <v>1.35</v>
      </c>
      <c r="O62" s="54">
        <v>1.1200000000000001</v>
      </c>
      <c r="P62" s="54">
        <v>1.1200000000000001</v>
      </c>
      <c r="Q62" s="54">
        <v>1.35</v>
      </c>
      <c r="R62" s="54">
        <v>1.35</v>
      </c>
      <c r="S62" s="54">
        <v>1.35</v>
      </c>
      <c r="T62" s="54">
        <v>1.1200000000000001</v>
      </c>
      <c r="U62" s="54">
        <v>1.35</v>
      </c>
      <c r="V62" s="54">
        <v>1.35</v>
      </c>
      <c r="W62" s="54">
        <v>1.35</v>
      </c>
      <c r="X62" s="54">
        <v>2.16</v>
      </c>
      <c r="Y62" s="54">
        <v>2.16</v>
      </c>
      <c r="Z62" s="54">
        <v>2.16</v>
      </c>
      <c r="AA62" s="54">
        <v>1.35</v>
      </c>
      <c r="AB62" s="54">
        <v>1.1200000000000001</v>
      </c>
      <c r="AC62" s="54">
        <v>2.16</v>
      </c>
      <c r="AD62" s="54">
        <v>1.1200000000000001</v>
      </c>
      <c r="AE62" s="54">
        <v>1.35</v>
      </c>
      <c r="AF62" s="54">
        <v>2.16</v>
      </c>
      <c r="AG62" s="54">
        <v>1.1200000000000001</v>
      </c>
      <c r="AH62" s="54">
        <v>1.1200000000000001</v>
      </c>
      <c r="AI62" s="54">
        <v>1.35</v>
      </c>
      <c r="AJ62" s="54">
        <v>1.1200000000000001</v>
      </c>
      <c r="AK62" s="54">
        <v>1.35</v>
      </c>
      <c r="AL62" s="54">
        <v>1.1200000000000001</v>
      </c>
      <c r="AM62" s="54">
        <v>2.16</v>
      </c>
      <c r="AN62" s="54">
        <v>2.16</v>
      </c>
      <c r="AO62" s="54">
        <v>1.35</v>
      </c>
      <c r="AP62" s="54">
        <v>1.35</v>
      </c>
      <c r="AQ62" s="54">
        <v>2.16</v>
      </c>
      <c r="AR62" s="54">
        <v>2.16</v>
      </c>
      <c r="AS62" s="54">
        <v>1.35</v>
      </c>
      <c r="AT62" s="54">
        <v>1.35</v>
      </c>
      <c r="AU62" s="54">
        <v>2.16</v>
      </c>
      <c r="AV62" s="54">
        <v>1.1200000000000001</v>
      </c>
      <c r="AW62" s="54">
        <v>2.16</v>
      </c>
      <c r="AX62" s="54">
        <v>1.1200000000000001</v>
      </c>
      <c r="AY62" s="54">
        <v>2.16</v>
      </c>
      <c r="AZ62" s="54">
        <v>2.16</v>
      </c>
      <c r="BA62" s="54">
        <v>2.16</v>
      </c>
      <c r="BB62" s="54">
        <v>2.16</v>
      </c>
      <c r="BC62" s="54">
        <v>2.16</v>
      </c>
      <c r="BD62" s="110">
        <f t="shared" si="0"/>
        <v>2.16</v>
      </c>
      <c r="BE62" s="111"/>
      <c r="BF62" s="111" t="s">
        <v>194</v>
      </c>
    </row>
    <row r="63" spans="1:58" ht="15.6">
      <c r="B63" t="s">
        <v>199</v>
      </c>
      <c r="C63" t="s">
        <v>180</v>
      </c>
      <c r="D63" t="s">
        <v>200</v>
      </c>
      <c r="E63" s="107"/>
      <c r="F63" s="107"/>
      <c r="G63" s="107"/>
      <c r="H63" s="54">
        <v>0</v>
      </c>
      <c r="I63" s="54">
        <v>0</v>
      </c>
      <c r="J63" s="54">
        <v>0</v>
      </c>
      <c r="K63" s="54">
        <v>0</v>
      </c>
      <c r="L63" s="54">
        <v>0</v>
      </c>
      <c r="M63" s="54">
        <v>0</v>
      </c>
      <c r="N63" s="54">
        <v>0</v>
      </c>
      <c r="O63" s="54">
        <v>0</v>
      </c>
      <c r="P63" s="54">
        <v>0</v>
      </c>
      <c r="Q63" s="54">
        <v>0</v>
      </c>
      <c r="R63" s="54">
        <v>0</v>
      </c>
      <c r="S63" s="54">
        <v>0</v>
      </c>
      <c r="T63" s="54">
        <v>0</v>
      </c>
      <c r="U63" s="54">
        <v>0</v>
      </c>
      <c r="V63" s="54">
        <v>0</v>
      </c>
      <c r="W63" s="54">
        <v>0</v>
      </c>
      <c r="X63" s="54">
        <v>0</v>
      </c>
      <c r="Y63" s="54">
        <v>0</v>
      </c>
      <c r="Z63" s="54">
        <v>0</v>
      </c>
      <c r="AA63" s="54">
        <v>0</v>
      </c>
      <c r="AB63" s="54">
        <v>0</v>
      </c>
      <c r="AC63" s="54">
        <v>0</v>
      </c>
      <c r="AD63" s="54">
        <v>0</v>
      </c>
      <c r="AE63" s="54">
        <v>0</v>
      </c>
      <c r="AF63" s="54">
        <v>0</v>
      </c>
      <c r="AG63" s="54">
        <v>0</v>
      </c>
      <c r="AH63" s="54">
        <v>0</v>
      </c>
      <c r="AI63" s="54">
        <v>0</v>
      </c>
      <c r="AJ63" s="54">
        <v>0</v>
      </c>
      <c r="AK63" s="54">
        <v>0</v>
      </c>
      <c r="AL63" s="54">
        <v>0</v>
      </c>
      <c r="AM63" s="54">
        <v>0</v>
      </c>
      <c r="AN63" s="54">
        <v>0</v>
      </c>
      <c r="AO63" s="54">
        <v>0</v>
      </c>
      <c r="AP63" s="54">
        <v>0</v>
      </c>
      <c r="AQ63" s="54">
        <v>0</v>
      </c>
      <c r="AR63" s="54">
        <v>0</v>
      </c>
      <c r="AS63" s="54">
        <v>0</v>
      </c>
      <c r="AT63" s="54">
        <v>0</v>
      </c>
      <c r="AU63" s="54">
        <v>0</v>
      </c>
      <c r="AV63" s="54">
        <v>0</v>
      </c>
      <c r="AW63" s="54">
        <v>0</v>
      </c>
      <c r="AX63" s="54">
        <v>0</v>
      </c>
      <c r="AY63" s="54">
        <v>0</v>
      </c>
      <c r="AZ63" s="54">
        <v>0</v>
      </c>
      <c r="BA63" s="54">
        <v>0</v>
      </c>
      <c r="BB63" s="54">
        <v>0</v>
      </c>
      <c r="BC63" s="54">
        <v>0</v>
      </c>
      <c r="BD63" s="105">
        <f t="shared" si="0"/>
        <v>0</v>
      </c>
      <c r="BE63" s="71"/>
      <c r="BF63" s="71"/>
    </row>
    <row r="64" spans="1:58" ht="15.6">
      <c r="B64" t="s">
        <v>199</v>
      </c>
      <c r="C64" t="s">
        <v>182</v>
      </c>
      <c r="D64" t="s">
        <v>201</v>
      </c>
      <c r="E64" s="109"/>
      <c r="F64" s="109"/>
      <c r="G64" s="109"/>
      <c r="H64" s="54">
        <v>0</v>
      </c>
      <c r="I64" s="54">
        <v>0</v>
      </c>
      <c r="J64" s="54">
        <v>0</v>
      </c>
      <c r="K64" s="54">
        <v>0</v>
      </c>
      <c r="L64" s="54">
        <v>0</v>
      </c>
      <c r="M64" s="54">
        <v>0</v>
      </c>
      <c r="N64" s="54">
        <v>0</v>
      </c>
      <c r="O64" s="54">
        <v>0</v>
      </c>
      <c r="P64" s="54">
        <v>0</v>
      </c>
      <c r="Q64" s="54">
        <v>0</v>
      </c>
      <c r="R64" s="54">
        <v>0</v>
      </c>
      <c r="S64" s="54">
        <v>0</v>
      </c>
      <c r="T64" s="54">
        <v>0</v>
      </c>
      <c r="U64" s="54">
        <v>0</v>
      </c>
      <c r="V64" s="54">
        <v>0</v>
      </c>
      <c r="W64" s="54">
        <v>0</v>
      </c>
      <c r="X64" s="54">
        <v>0</v>
      </c>
      <c r="Y64" s="54">
        <v>0</v>
      </c>
      <c r="Z64" s="54">
        <v>0</v>
      </c>
      <c r="AA64" s="54">
        <v>0</v>
      </c>
      <c r="AB64" s="54">
        <v>0</v>
      </c>
      <c r="AC64" s="54">
        <v>0</v>
      </c>
      <c r="AD64" s="54">
        <v>0</v>
      </c>
      <c r="AE64" s="54">
        <v>0</v>
      </c>
      <c r="AF64" s="54">
        <v>0</v>
      </c>
      <c r="AG64" s="54">
        <v>0</v>
      </c>
      <c r="AH64" s="54">
        <v>0</v>
      </c>
      <c r="AI64" s="54">
        <v>0</v>
      </c>
      <c r="AJ64" s="54">
        <v>0</v>
      </c>
      <c r="AK64" s="54">
        <v>0</v>
      </c>
      <c r="AL64" s="54">
        <v>0</v>
      </c>
      <c r="AM64" s="54">
        <v>0</v>
      </c>
      <c r="AN64" s="54">
        <v>0</v>
      </c>
      <c r="AO64" s="54">
        <v>0</v>
      </c>
      <c r="AP64" s="54">
        <v>0</v>
      </c>
      <c r="AQ64" s="54">
        <v>0</v>
      </c>
      <c r="AR64" s="54">
        <v>0</v>
      </c>
      <c r="AS64" s="54">
        <v>0</v>
      </c>
      <c r="AT64" s="54">
        <v>0</v>
      </c>
      <c r="AU64" s="54">
        <v>0</v>
      </c>
      <c r="AV64" s="54">
        <v>0</v>
      </c>
      <c r="AW64" s="54">
        <v>0</v>
      </c>
      <c r="AX64" s="54">
        <v>0</v>
      </c>
      <c r="AY64" s="54">
        <v>0</v>
      </c>
      <c r="AZ64" s="54">
        <v>0</v>
      </c>
      <c r="BA64" s="54">
        <v>0</v>
      </c>
      <c r="BB64" s="54">
        <v>0</v>
      </c>
      <c r="BC64" s="54">
        <v>0</v>
      </c>
      <c r="BD64" s="108">
        <f t="shared" si="0"/>
        <v>0</v>
      </c>
      <c r="BE64" s="71"/>
      <c r="BF64" s="71"/>
    </row>
    <row r="65" spans="1:58" ht="15.6">
      <c r="B65" t="s">
        <v>199</v>
      </c>
      <c r="C65" t="s">
        <v>184</v>
      </c>
      <c r="D65" t="s">
        <v>202</v>
      </c>
      <c r="E65" s="107"/>
      <c r="F65" s="107"/>
      <c r="G65" s="107"/>
      <c r="H65" s="54">
        <v>0</v>
      </c>
      <c r="I65" s="54">
        <v>0</v>
      </c>
      <c r="J65" s="54">
        <v>0</v>
      </c>
      <c r="K65" s="54">
        <v>0</v>
      </c>
      <c r="L65" s="54">
        <v>0</v>
      </c>
      <c r="M65" s="54">
        <v>0</v>
      </c>
      <c r="N65" s="54">
        <v>0</v>
      </c>
      <c r="O65" s="54">
        <v>0</v>
      </c>
      <c r="P65" s="54">
        <v>0</v>
      </c>
      <c r="Q65" s="54">
        <v>0</v>
      </c>
      <c r="R65" s="54">
        <v>0</v>
      </c>
      <c r="S65" s="54">
        <v>0</v>
      </c>
      <c r="T65" s="54">
        <v>0</v>
      </c>
      <c r="U65" s="54">
        <v>0</v>
      </c>
      <c r="V65" s="54">
        <v>0</v>
      </c>
      <c r="W65" s="54">
        <v>0</v>
      </c>
      <c r="X65" s="54">
        <v>0</v>
      </c>
      <c r="Y65" s="54">
        <v>0</v>
      </c>
      <c r="Z65" s="54">
        <v>0</v>
      </c>
      <c r="AA65" s="54">
        <v>0</v>
      </c>
      <c r="AB65" s="54">
        <v>0</v>
      </c>
      <c r="AC65" s="54">
        <v>0</v>
      </c>
      <c r="AD65" s="54">
        <v>0</v>
      </c>
      <c r="AE65" s="54">
        <v>0</v>
      </c>
      <c r="AF65" s="54">
        <v>0</v>
      </c>
      <c r="AG65" s="54">
        <v>0</v>
      </c>
      <c r="AH65" s="54">
        <v>0</v>
      </c>
      <c r="AI65" s="54">
        <v>0</v>
      </c>
      <c r="AJ65" s="54">
        <v>0</v>
      </c>
      <c r="AK65" s="54">
        <v>0</v>
      </c>
      <c r="AL65" s="54">
        <v>0</v>
      </c>
      <c r="AM65" s="54">
        <v>0</v>
      </c>
      <c r="AN65" s="54">
        <v>0</v>
      </c>
      <c r="AO65" s="54">
        <v>0</v>
      </c>
      <c r="AP65" s="54">
        <v>0</v>
      </c>
      <c r="AQ65" s="54">
        <v>0</v>
      </c>
      <c r="AR65" s="54">
        <v>0</v>
      </c>
      <c r="AS65" s="54">
        <v>0</v>
      </c>
      <c r="AT65" s="54">
        <v>0</v>
      </c>
      <c r="AU65" s="54">
        <v>0</v>
      </c>
      <c r="AV65" s="54">
        <v>0</v>
      </c>
      <c r="AW65" s="54">
        <v>0</v>
      </c>
      <c r="AX65" s="54">
        <v>0</v>
      </c>
      <c r="AY65" s="54">
        <v>0</v>
      </c>
      <c r="AZ65" s="54">
        <v>0</v>
      </c>
      <c r="BA65" s="54">
        <v>0</v>
      </c>
      <c r="BB65" s="54">
        <v>0</v>
      </c>
      <c r="BC65" s="54">
        <v>0</v>
      </c>
      <c r="BD65" s="108">
        <f t="shared" si="0"/>
        <v>0</v>
      </c>
      <c r="BE65" s="71"/>
      <c r="BF65" s="71"/>
    </row>
    <row r="66" spans="1:58" ht="15.6">
      <c r="B66" t="s">
        <v>203</v>
      </c>
      <c r="C66" t="s">
        <v>180</v>
      </c>
      <c r="D66" t="s">
        <v>204</v>
      </c>
      <c r="E66" s="107">
        <v>0.23899999999999999</v>
      </c>
      <c r="F66" s="107">
        <v>2.3151000000000002</v>
      </c>
      <c r="G66" s="107">
        <v>4.62</v>
      </c>
      <c r="H66" s="54">
        <v>2.3199999999999998</v>
      </c>
      <c r="I66" s="54">
        <v>2.3199999999999998</v>
      </c>
      <c r="J66" s="54">
        <v>0.24</v>
      </c>
      <c r="K66" s="54">
        <v>4.62</v>
      </c>
      <c r="L66" s="54">
        <v>2.3199999999999998</v>
      </c>
      <c r="M66" s="54">
        <v>2.3199999999999998</v>
      </c>
      <c r="N66" s="54">
        <v>0.24</v>
      </c>
      <c r="O66" s="54">
        <v>4.62</v>
      </c>
      <c r="P66" s="54">
        <v>4.62</v>
      </c>
      <c r="Q66" s="54">
        <v>0.24</v>
      </c>
      <c r="R66" s="54">
        <v>0.24</v>
      </c>
      <c r="S66" s="54">
        <v>0.23899999999999999</v>
      </c>
      <c r="T66" s="54">
        <v>4.62</v>
      </c>
      <c r="U66" s="54">
        <v>0.24</v>
      </c>
      <c r="V66" s="54">
        <v>0.24</v>
      </c>
      <c r="W66" s="54">
        <v>0.24</v>
      </c>
      <c r="X66" s="54">
        <v>2.3199999999999998</v>
      </c>
      <c r="Y66" s="54">
        <v>2.3199999999999998</v>
      </c>
      <c r="Z66" s="54">
        <v>2.3199999999999998</v>
      </c>
      <c r="AA66" s="54">
        <v>0.24</v>
      </c>
      <c r="AB66" s="54">
        <v>4.62</v>
      </c>
      <c r="AC66" s="54">
        <v>2.3199999999999998</v>
      </c>
      <c r="AD66" s="54">
        <v>4.62</v>
      </c>
      <c r="AE66" s="54">
        <v>0.24</v>
      </c>
      <c r="AF66" s="54">
        <v>2.3199999999999998</v>
      </c>
      <c r="AG66" s="54">
        <v>4.62</v>
      </c>
      <c r="AH66" s="54">
        <v>4.62</v>
      </c>
      <c r="AI66" s="54">
        <v>0.24</v>
      </c>
      <c r="AJ66" s="54">
        <v>4.62</v>
      </c>
      <c r="AK66" s="54">
        <v>0.24</v>
      </c>
      <c r="AL66" s="54">
        <v>4.62</v>
      </c>
      <c r="AM66" s="54">
        <v>2.3199999999999998</v>
      </c>
      <c r="AN66" s="54">
        <v>2.3199999999999998</v>
      </c>
      <c r="AO66" s="54">
        <v>0.24</v>
      </c>
      <c r="AP66" s="54">
        <v>0.24</v>
      </c>
      <c r="AQ66" s="54">
        <v>2.3199999999999998</v>
      </c>
      <c r="AR66" s="54">
        <v>2.3199999999999998</v>
      </c>
      <c r="AS66" s="54">
        <v>0.24</v>
      </c>
      <c r="AT66" s="54">
        <v>0.24</v>
      </c>
      <c r="AU66" s="54">
        <v>2.3199999999999998</v>
      </c>
      <c r="AV66" s="54">
        <v>4.62</v>
      </c>
      <c r="AW66" s="54">
        <v>2.3151000000000002</v>
      </c>
      <c r="AX66" s="54">
        <v>4.62</v>
      </c>
      <c r="AY66" s="54">
        <v>2.3199999999999998</v>
      </c>
      <c r="AZ66" s="54">
        <v>2.3199999999999998</v>
      </c>
      <c r="BA66" s="54">
        <v>2.3199999999999998</v>
      </c>
      <c r="BB66" s="54">
        <v>2.3199999999999998</v>
      </c>
      <c r="BC66" s="54">
        <v>2.3199999999999998</v>
      </c>
      <c r="BD66" s="105">
        <f t="shared" si="0"/>
        <v>4.62</v>
      </c>
      <c r="BE66" s="71"/>
      <c r="BF66" s="71"/>
    </row>
    <row r="67" spans="1:58" ht="15.6">
      <c r="B67" t="s">
        <v>203</v>
      </c>
      <c r="C67" t="s">
        <v>182</v>
      </c>
      <c r="D67" t="s">
        <v>205</v>
      </c>
      <c r="E67" s="109">
        <v>1.91</v>
      </c>
      <c r="F67" s="109">
        <v>6.88</v>
      </c>
      <c r="G67" s="109">
        <v>0.60319999999999996</v>
      </c>
      <c r="H67" s="54">
        <v>6.88</v>
      </c>
      <c r="I67" s="54">
        <v>6.88</v>
      </c>
      <c r="J67" s="54">
        <v>1.91</v>
      </c>
      <c r="K67" s="54">
        <v>0.6</v>
      </c>
      <c r="L67" s="54">
        <v>6.88</v>
      </c>
      <c r="M67" s="54">
        <v>6.88</v>
      </c>
      <c r="N67" s="54">
        <v>1.91</v>
      </c>
      <c r="O67" s="54">
        <v>0.60319999999999996</v>
      </c>
      <c r="P67" s="54">
        <v>0.6</v>
      </c>
      <c r="Q67" s="54">
        <v>1.91</v>
      </c>
      <c r="R67" s="54">
        <v>1.91</v>
      </c>
      <c r="S67" s="54">
        <v>1.91</v>
      </c>
      <c r="T67" s="54">
        <v>0.6</v>
      </c>
      <c r="U67" s="54">
        <v>1.91</v>
      </c>
      <c r="V67" s="54">
        <v>1.91</v>
      </c>
      <c r="W67" s="54">
        <v>1.91</v>
      </c>
      <c r="X67" s="54">
        <v>6.88</v>
      </c>
      <c r="Y67" s="54">
        <v>6.88</v>
      </c>
      <c r="Z67" s="54">
        <v>6.88</v>
      </c>
      <c r="AA67" s="54">
        <v>1.91</v>
      </c>
      <c r="AB67" s="54">
        <v>0.6</v>
      </c>
      <c r="AC67" s="54">
        <v>6.88</v>
      </c>
      <c r="AD67" s="54">
        <v>0.6</v>
      </c>
      <c r="AE67" s="54">
        <v>1.91</v>
      </c>
      <c r="AF67" s="54">
        <v>6.88</v>
      </c>
      <c r="AG67" s="54">
        <v>0.6</v>
      </c>
      <c r="AH67" s="54">
        <v>0.6</v>
      </c>
      <c r="AI67" s="54">
        <v>1.91</v>
      </c>
      <c r="AJ67" s="54">
        <v>0.6</v>
      </c>
      <c r="AK67" s="54">
        <v>1.91</v>
      </c>
      <c r="AL67" s="54">
        <v>0.6</v>
      </c>
      <c r="AM67" s="54">
        <v>6.88</v>
      </c>
      <c r="AN67" s="54">
        <v>6.88</v>
      </c>
      <c r="AO67" s="54">
        <v>1.91</v>
      </c>
      <c r="AP67" s="54">
        <v>1.91</v>
      </c>
      <c r="AQ67" s="54">
        <v>6.88</v>
      </c>
      <c r="AR67" s="54">
        <v>6.88</v>
      </c>
      <c r="AS67" s="54">
        <v>1.91</v>
      </c>
      <c r="AT67" s="54">
        <v>1.91</v>
      </c>
      <c r="AU67" s="54">
        <v>6.88</v>
      </c>
      <c r="AV67" s="54">
        <v>0.6</v>
      </c>
      <c r="AW67" s="54">
        <v>6.88</v>
      </c>
      <c r="AX67" s="54">
        <v>0.6</v>
      </c>
      <c r="AY67" s="54">
        <v>6.88</v>
      </c>
      <c r="AZ67" s="54">
        <v>6.88</v>
      </c>
      <c r="BA67" s="54">
        <v>6.88</v>
      </c>
      <c r="BB67" s="54">
        <v>6.88</v>
      </c>
      <c r="BC67" s="54">
        <v>6.88</v>
      </c>
      <c r="BD67" s="105">
        <f t="shared" ref="BD67:BD71" si="1">LARGE(H67:BC67,1)</f>
        <v>6.88</v>
      </c>
      <c r="BE67" s="71"/>
      <c r="BF67" s="71"/>
    </row>
    <row r="68" spans="1:58" ht="16.2" thickBot="1">
      <c r="A68" s="45"/>
      <c r="B68" s="45" t="s">
        <v>203</v>
      </c>
      <c r="C68" s="45" t="s">
        <v>184</v>
      </c>
      <c r="D68" s="45" t="s">
        <v>206</v>
      </c>
      <c r="E68" s="112">
        <v>2.33</v>
      </c>
      <c r="F68" s="112">
        <v>1.74</v>
      </c>
      <c r="G68" s="112">
        <v>4.4800000000000004</v>
      </c>
      <c r="H68" s="59">
        <v>1.74</v>
      </c>
      <c r="I68" s="59">
        <v>1.74</v>
      </c>
      <c r="J68" s="59">
        <v>2.33</v>
      </c>
      <c r="K68" s="59">
        <v>4.4800000000000004</v>
      </c>
      <c r="L68" s="59">
        <v>1.74</v>
      </c>
      <c r="M68" s="59">
        <v>1.74</v>
      </c>
      <c r="N68" s="59">
        <v>2.33</v>
      </c>
      <c r="O68" s="59">
        <v>4.4800000000000004</v>
      </c>
      <c r="P68" s="59">
        <v>4.4800000000000004</v>
      </c>
      <c r="Q68" s="59">
        <v>2.33</v>
      </c>
      <c r="R68" s="59">
        <v>2.33</v>
      </c>
      <c r="S68" s="59">
        <v>2.33</v>
      </c>
      <c r="T68" s="59">
        <v>4.4800000000000004</v>
      </c>
      <c r="U68" s="59">
        <v>2.33</v>
      </c>
      <c r="V68" s="59">
        <v>2.33</v>
      </c>
      <c r="W68" s="59">
        <v>2.33</v>
      </c>
      <c r="X68" s="59">
        <v>1.74</v>
      </c>
      <c r="Y68" s="59">
        <v>1.74</v>
      </c>
      <c r="Z68" s="59">
        <v>1.74</v>
      </c>
      <c r="AA68" s="59">
        <v>2.33</v>
      </c>
      <c r="AB68" s="59">
        <v>4.4800000000000004</v>
      </c>
      <c r="AC68" s="59">
        <v>1.74</v>
      </c>
      <c r="AD68" s="59">
        <v>4.4800000000000004</v>
      </c>
      <c r="AE68" s="59">
        <v>2.33</v>
      </c>
      <c r="AF68" s="59">
        <v>1.74</v>
      </c>
      <c r="AG68" s="59">
        <v>4.4800000000000004</v>
      </c>
      <c r="AH68" s="59">
        <v>4.4800000000000004</v>
      </c>
      <c r="AI68" s="59">
        <v>2.33</v>
      </c>
      <c r="AJ68" s="59">
        <v>4.4800000000000004</v>
      </c>
      <c r="AK68" s="59">
        <v>2.33</v>
      </c>
      <c r="AL68" s="59">
        <v>4.4800000000000004</v>
      </c>
      <c r="AM68" s="59">
        <v>1.74</v>
      </c>
      <c r="AN68" s="59">
        <v>1.74</v>
      </c>
      <c r="AO68" s="59">
        <v>2.33</v>
      </c>
      <c r="AP68" s="59">
        <v>2.33</v>
      </c>
      <c r="AQ68" s="59">
        <v>1.74</v>
      </c>
      <c r="AR68" s="59">
        <v>1.74</v>
      </c>
      <c r="AS68" s="59">
        <v>2.33</v>
      </c>
      <c r="AT68" s="59">
        <v>2.33</v>
      </c>
      <c r="AU68" s="59">
        <v>1.74</v>
      </c>
      <c r="AV68" s="59">
        <v>4.4800000000000004</v>
      </c>
      <c r="AW68" s="59">
        <v>1.74</v>
      </c>
      <c r="AX68" s="59">
        <v>4.4800000000000004</v>
      </c>
      <c r="AY68" s="59">
        <v>1.74</v>
      </c>
      <c r="AZ68" s="59">
        <v>1.74</v>
      </c>
      <c r="BA68" s="59">
        <v>1.74</v>
      </c>
      <c r="BB68" s="59">
        <v>1.74</v>
      </c>
      <c r="BC68" s="59">
        <v>1.74</v>
      </c>
      <c r="BD68" s="113">
        <f t="shared" si="1"/>
        <v>4.4800000000000004</v>
      </c>
      <c r="BE68" s="114"/>
      <c r="BF68" s="114" t="s">
        <v>194</v>
      </c>
    </row>
    <row r="69" spans="1:58" ht="15" thickTop="1" thickBot="1">
      <c r="B69" s="291" t="s">
        <v>207</v>
      </c>
      <c r="C69" t="s">
        <v>208</v>
      </c>
      <c r="D69" s="115" t="s">
        <v>209</v>
      </c>
      <c r="E69" s="115"/>
      <c r="F69" s="115"/>
      <c r="G69" s="115"/>
      <c r="H69" s="116">
        <v>0.30245648316220097</v>
      </c>
      <c r="I69" s="116">
        <v>0.52893100336868448</v>
      </c>
      <c r="J69" s="116">
        <v>0.18528817351353155</v>
      </c>
      <c r="K69" s="116">
        <v>1.2414937586073842</v>
      </c>
      <c r="L69" s="116">
        <v>0.33843308128965105</v>
      </c>
      <c r="M69" s="116">
        <v>0.30074657519144143</v>
      </c>
      <c r="N69" s="116">
        <v>0.13373127819703851</v>
      </c>
      <c r="O69" s="116">
        <v>1.0586363937421004</v>
      </c>
      <c r="P69" s="116">
        <v>0.94743670810562619</v>
      </c>
      <c r="Q69" s="116">
        <v>0.17171469284057403</v>
      </c>
      <c r="R69" s="116">
        <v>0.21244479318109877</v>
      </c>
      <c r="S69" s="116">
        <v>5.2412255425759328E-2</v>
      </c>
      <c r="T69" s="116">
        <v>1.1140309936263695</v>
      </c>
      <c r="U69" s="116">
        <v>3.6369564701477591E-2</v>
      </c>
      <c r="V69" s="116">
        <v>3.2777578349790677E-2</v>
      </c>
      <c r="W69" s="116">
        <v>0.16883437666704679</v>
      </c>
      <c r="X69" s="116">
        <v>0.22069086601708035</v>
      </c>
      <c r="Y69" s="116">
        <v>0.40282895498337884</v>
      </c>
      <c r="Z69" s="116">
        <v>0.43043915856992782</v>
      </c>
      <c r="AA69" s="116">
        <v>0.12950860778858894</v>
      </c>
      <c r="AB69" s="116">
        <v>0.87063644504322202</v>
      </c>
      <c r="AC69" s="116">
        <v>0.21329593847393091</v>
      </c>
      <c r="AD69" s="116">
        <v>1.065287163171007</v>
      </c>
      <c r="AE69" s="116">
        <v>0.1522534155282258</v>
      </c>
      <c r="AF69" s="116">
        <v>0.54689688341641862</v>
      </c>
      <c r="AG69" s="110">
        <v>0.80286214573607717</v>
      </c>
      <c r="AH69" s="116">
        <v>0.57233899099329477</v>
      </c>
      <c r="AI69" s="116">
        <v>0.18372653399179309</v>
      </c>
      <c r="AJ69" s="116">
        <v>0.60819058988161745</v>
      </c>
      <c r="AK69" s="116">
        <v>9.0941955769191448E-18</v>
      </c>
      <c r="AL69" s="116">
        <v>0.58926387556257942</v>
      </c>
      <c r="AM69" s="116">
        <v>0.3919235581947102</v>
      </c>
      <c r="AN69" s="116">
        <v>0.26792546867758543</v>
      </c>
      <c r="AO69" s="116">
        <v>0.1823327697285724</v>
      </c>
      <c r="AP69" s="116">
        <v>0.17183397192943417</v>
      </c>
      <c r="AQ69" s="116">
        <v>0.26036116460288328</v>
      </c>
      <c r="AR69" s="116">
        <v>0.55849570492321199</v>
      </c>
      <c r="AS69" s="116">
        <v>4.1292851662759644E-2</v>
      </c>
      <c r="AT69" s="116">
        <v>0.13707799330199405</v>
      </c>
      <c r="AU69" s="116">
        <v>0.39726235639809032</v>
      </c>
      <c r="AV69" s="116">
        <v>0.65416889076738949</v>
      </c>
      <c r="AW69" s="116">
        <v>0.30662594100913709</v>
      </c>
      <c r="AX69" s="116">
        <v>1.0210528667927954</v>
      </c>
      <c r="AY69" s="116">
        <v>1.1579349415430886</v>
      </c>
      <c r="AZ69" s="116">
        <v>0.4699542139222328</v>
      </c>
      <c r="BA69" s="116">
        <v>0.5689056944632479</v>
      </c>
      <c r="BB69" s="116">
        <v>0.9340747176091333</v>
      </c>
      <c r="BC69" s="116">
        <v>0.76677256433400953</v>
      </c>
      <c r="BD69" s="116">
        <f t="shared" si="1"/>
        <v>1.2414937586073842</v>
      </c>
      <c r="BE69" s="102"/>
      <c r="BF69" s="102" t="s">
        <v>210</v>
      </c>
    </row>
    <row r="70" spans="1:58">
      <c r="A70" s="48"/>
      <c r="B70" s="291"/>
      <c r="D70" s="115" t="s">
        <v>211</v>
      </c>
      <c r="E70" s="117">
        <v>7.4519545E-3</v>
      </c>
      <c r="F70" s="117">
        <v>9.8203978999999997E-3</v>
      </c>
      <c r="G70" s="117">
        <v>0.10486543</v>
      </c>
      <c r="H70" s="118">
        <f>tblCO2faktor[[#This Row],[Mellemland]]</f>
        <v>9.8203978999999997E-3</v>
      </c>
      <c r="I70" s="118">
        <f>tblCO2faktor[[#This Row],[Mellemland]]</f>
        <v>9.8203978999999997E-3</v>
      </c>
      <c r="J70" s="119">
        <f>tblCO2faktor[[#This Row],[Iland]]</f>
        <v>7.4519545E-3</v>
      </c>
      <c r="K70" s="119">
        <f>tblCO2faktor[[#This Row],[Uland]]</f>
        <v>0.10486543</v>
      </c>
      <c r="L70" s="118">
        <f>tblCO2faktor[[#This Row],[Mellemland]]</f>
        <v>9.8203978999999997E-3</v>
      </c>
      <c r="M70" s="119">
        <f>tblCO2faktor[[#This Row],[Mellemland]]</f>
        <v>9.8203978999999997E-3</v>
      </c>
      <c r="N70" s="120">
        <f>tblCO2faktor[[#This Row],[Iland]]</f>
        <v>7.4519545E-3</v>
      </c>
      <c r="O70" s="121">
        <f>tblCO2faktor[[#This Row],[Uland]]</f>
        <v>0.10486543</v>
      </c>
      <c r="P70" s="119">
        <f>tblCO2faktor[[#This Row],[Uland]]</f>
        <v>0.10486543</v>
      </c>
      <c r="Q70" s="120">
        <f>tblCO2faktor[[#This Row],[Iland]]</f>
        <v>7.4519545E-3</v>
      </c>
      <c r="R70" s="120">
        <f>tblCO2faktor[[#This Row],[Iland]]</f>
        <v>7.4519545E-3</v>
      </c>
      <c r="S70" s="120">
        <f>tblCO2faktor[[#This Row],[Iland]]</f>
        <v>7.4519545E-3</v>
      </c>
      <c r="T70" s="119">
        <f>tblCO2faktor[[#This Row],[Uland]]</f>
        <v>0.10486543</v>
      </c>
      <c r="U70" s="120">
        <f>tblCO2faktor[[#This Row],[Iland]]</f>
        <v>7.4519545E-3</v>
      </c>
      <c r="V70" s="120">
        <f>tblCO2faktor[[#This Row],[Iland]]</f>
        <v>7.4519545E-3</v>
      </c>
      <c r="W70" s="120">
        <f>tblCO2faktor[[#This Row],[Iland]]</f>
        <v>7.4519545E-3</v>
      </c>
      <c r="X70" s="119">
        <f>tblCO2faktor[[#This Row],[Mellemland]]</f>
        <v>9.8203978999999997E-3</v>
      </c>
      <c r="Y70" s="119">
        <f>tblCO2faktor[[#This Row],[Mellemland]]</f>
        <v>9.8203978999999997E-3</v>
      </c>
      <c r="Z70" s="119">
        <f>tblCO2faktor[[#This Row],[Mellemland]]</f>
        <v>9.8203978999999997E-3</v>
      </c>
      <c r="AA70" s="120">
        <f>tblCO2faktor[[#This Row],[Iland]]</f>
        <v>7.4519545E-3</v>
      </c>
      <c r="AB70" s="119">
        <f>tblCO2faktor[[#This Row],[Uland]]</f>
        <v>0.10486543</v>
      </c>
      <c r="AC70" s="119">
        <f>tblCO2faktor[[#This Row],[Mellemland]]</f>
        <v>9.8203978999999997E-3</v>
      </c>
      <c r="AD70" s="121">
        <f>tblCO2faktor[[#This Row],[Uland]]</f>
        <v>0.10486543</v>
      </c>
      <c r="AE70" s="120">
        <f>tblCO2faktor[[#This Row],[Iland]]</f>
        <v>7.4519545E-3</v>
      </c>
      <c r="AF70" s="119">
        <f>tblCO2faktor[[#This Row],[Mellemland]]</f>
        <v>9.8203978999999997E-3</v>
      </c>
      <c r="AG70" s="119">
        <f>tblCO2faktor[[#This Row],[Uland]]</f>
        <v>0.10486543</v>
      </c>
      <c r="AH70" s="119">
        <f>tblCO2faktor[[#This Row],[Uland]]</f>
        <v>0.10486543</v>
      </c>
      <c r="AI70" s="119">
        <f>tblCO2faktor[[#This Row],[Iland]]</f>
        <v>7.4519545E-3</v>
      </c>
      <c r="AJ70" s="119">
        <f>tblCO2faktor[[#This Row],[Uland]]</f>
        <v>0.10486543</v>
      </c>
      <c r="AK70" s="120">
        <f>tblCO2faktor[[#This Row],[Iland]]</f>
        <v>7.4519545E-3</v>
      </c>
      <c r="AL70" s="119">
        <f>tblCO2faktor[[#This Row],[Uland]]</f>
        <v>0.10486543</v>
      </c>
      <c r="AM70" s="119">
        <f>tblCO2faktor[[#This Row],[Mellemland]]</f>
        <v>9.8203978999999997E-3</v>
      </c>
      <c r="AN70" s="119">
        <f>tblCO2faktor[[#This Row],[Mellemland]]</f>
        <v>9.8203978999999997E-3</v>
      </c>
      <c r="AO70" s="120">
        <f>tblCO2faktor[[#This Row],[Iland]]</f>
        <v>7.4519545E-3</v>
      </c>
      <c r="AP70" s="120">
        <f>tblCO2faktor[[#This Row],[Iland]]</f>
        <v>7.4519545E-3</v>
      </c>
      <c r="AQ70" s="119">
        <f>tblCO2faktor[[#This Row],[Mellemland]]</f>
        <v>9.8203978999999997E-3</v>
      </c>
      <c r="AR70" s="119">
        <f>tblCO2faktor[[#This Row],[Mellemland]]</f>
        <v>9.8203978999999997E-3</v>
      </c>
      <c r="AS70" s="120">
        <f>tblCO2faktor[[#This Row],[Iland]]</f>
        <v>7.4519545E-3</v>
      </c>
      <c r="AT70" s="120">
        <f>tblCO2faktor[[#This Row],[Iland]]</f>
        <v>7.4519545E-3</v>
      </c>
      <c r="AU70" s="119">
        <f>tblCO2faktor[[#This Row],[Mellemland]]</f>
        <v>9.8203978999999997E-3</v>
      </c>
      <c r="AV70" s="119">
        <f>tblCO2faktor[[#This Row],[Uland]]</f>
        <v>0.10486543</v>
      </c>
      <c r="AW70" s="119">
        <f>tblCO2faktor[[#This Row],[Uland]]</f>
        <v>0.10486543</v>
      </c>
      <c r="AX70" s="121">
        <f>tblCO2faktor[[#This Row],[Uland]]</f>
        <v>0.10486543</v>
      </c>
      <c r="AY70" s="119">
        <f>tblCO2faktor[[#This Row],[Mellemland]]</f>
        <v>9.8203978999999997E-3</v>
      </c>
      <c r="AZ70" s="119">
        <f>tblCO2faktor[[#This Row],[Mellemland]]</f>
        <v>9.8203978999999997E-3</v>
      </c>
      <c r="BA70" s="119">
        <f>tblCO2faktor[[#This Row],[Mellemland]]</f>
        <v>9.8203978999999997E-3</v>
      </c>
      <c r="BB70" s="119">
        <f>tblCO2faktor[[#This Row],[Mellemland]]</f>
        <v>9.8203978999999997E-3</v>
      </c>
      <c r="BC70" s="119">
        <f>tblCO2faktor[[#This Row],[Mellemland]]</f>
        <v>9.8203978999999997E-3</v>
      </c>
      <c r="BD70" s="122">
        <f t="shared" si="1"/>
        <v>0.10486543</v>
      </c>
      <c r="BE70" s="71">
        <v>0.1</v>
      </c>
      <c r="BF70" s="71"/>
    </row>
    <row r="71" spans="1:58" ht="14.4" thickBot="1">
      <c r="A71" s="49" t="s">
        <v>212</v>
      </c>
      <c r="B71" s="291"/>
      <c r="C71" s="49"/>
      <c r="D71" s="123" t="s">
        <v>213</v>
      </c>
      <c r="E71" s="124">
        <v>5.3966750000000001E-3</v>
      </c>
      <c r="F71" s="124">
        <v>6.0562955000000003E-3</v>
      </c>
      <c r="G71" s="124">
        <v>8.1429889000000005E-2</v>
      </c>
      <c r="H71" s="118">
        <f>tblCO2faktor[[#This Row],[Mellemland]]</f>
        <v>6.0562955000000003E-3</v>
      </c>
      <c r="I71" s="118">
        <f>tblCO2faktor[[#This Row],[Mellemland]]</f>
        <v>6.0562955000000003E-3</v>
      </c>
      <c r="J71" s="125">
        <f>tblCO2faktor[[#This Row],[Iland]]</f>
        <v>5.3966750000000001E-3</v>
      </c>
      <c r="K71" s="119">
        <f>tblCO2faktor[[#This Row],[Uland]]</f>
        <v>8.1429889000000005E-2</v>
      </c>
      <c r="L71" s="118">
        <f>tblCO2faktor[[#This Row],[Mellemland]]</f>
        <v>6.0562955000000003E-3</v>
      </c>
      <c r="M71" s="119">
        <f>tblCO2faktor[[#This Row],[Mellemland]]</f>
        <v>6.0562955000000003E-3</v>
      </c>
      <c r="N71" s="125">
        <f>tblCO2faktor[[#This Row],[Iland]]</f>
        <v>5.3966750000000001E-3</v>
      </c>
      <c r="O71" s="121">
        <f>tblCO2faktor[[#This Row],[Uland]]</f>
        <v>8.1429889000000005E-2</v>
      </c>
      <c r="P71" s="119">
        <f>tblCO2faktor[[#This Row],[Uland]]</f>
        <v>8.1429889000000005E-2</v>
      </c>
      <c r="Q71" s="120">
        <f>tblCO2faktor[[#This Row],[Iland]]</f>
        <v>5.3966750000000001E-3</v>
      </c>
      <c r="R71" s="120">
        <f>tblCO2faktor[[#This Row],[Iland]]</f>
        <v>5.3966750000000001E-3</v>
      </c>
      <c r="S71" s="120">
        <f>tblCO2faktor[[#This Row],[Iland]]</f>
        <v>5.3966750000000001E-3</v>
      </c>
      <c r="T71" s="119">
        <f>tblCO2faktor[[#This Row],[Uland]]</f>
        <v>8.1429889000000005E-2</v>
      </c>
      <c r="U71" s="120">
        <f>tblCO2faktor[[#This Row],[Iland]]</f>
        <v>5.3966750000000001E-3</v>
      </c>
      <c r="V71" s="120">
        <f>tblCO2faktor[[#This Row],[Iland]]</f>
        <v>5.3966750000000001E-3</v>
      </c>
      <c r="W71" s="120">
        <f>tblCO2faktor[[#This Row],[Iland]]</f>
        <v>5.3966750000000001E-3</v>
      </c>
      <c r="X71" s="119">
        <f>tblCO2faktor[[#This Row],[Mellemland]]</f>
        <v>6.0562955000000003E-3</v>
      </c>
      <c r="Y71" s="119">
        <f>tblCO2faktor[[#This Row],[Mellemland]]</f>
        <v>6.0562955000000003E-3</v>
      </c>
      <c r="Z71" s="119">
        <f>tblCO2faktor[[#This Row],[Mellemland]]</f>
        <v>6.0562955000000003E-3</v>
      </c>
      <c r="AA71" s="120">
        <f>tblCO2faktor[[#This Row],[Iland]]</f>
        <v>5.3966750000000001E-3</v>
      </c>
      <c r="AB71" s="119">
        <f>tblCO2faktor[[#This Row],[Uland]]</f>
        <v>8.1429889000000005E-2</v>
      </c>
      <c r="AC71" s="119">
        <f>tblCO2faktor[[#This Row],[Mellemland]]</f>
        <v>6.0562955000000003E-3</v>
      </c>
      <c r="AD71" s="121">
        <f>tblCO2faktor[[#This Row],[Uland]]</f>
        <v>8.1429889000000005E-2</v>
      </c>
      <c r="AE71" s="120">
        <f>tblCO2faktor[[#This Row],[Iland]]</f>
        <v>5.3966750000000001E-3</v>
      </c>
      <c r="AF71" s="119">
        <f>tblCO2faktor[[#This Row],[Mellemland]]</f>
        <v>6.0562955000000003E-3</v>
      </c>
      <c r="AG71" s="119">
        <f>tblCO2faktor[[#This Row],[Uland]]</f>
        <v>8.1429889000000005E-2</v>
      </c>
      <c r="AH71" s="119">
        <f>tblCO2faktor[[#This Row],[Uland]]</f>
        <v>8.1429889000000005E-2</v>
      </c>
      <c r="AI71" s="119">
        <f>tblCO2faktor[[#This Row],[Iland]]</f>
        <v>5.3966750000000001E-3</v>
      </c>
      <c r="AJ71" s="119">
        <f>tblCO2faktor[[#This Row],[Uland]]</f>
        <v>8.1429889000000005E-2</v>
      </c>
      <c r="AK71" s="120">
        <f>tblCO2faktor[[#This Row],[Iland]]</f>
        <v>5.3966750000000001E-3</v>
      </c>
      <c r="AL71" s="119">
        <f>tblCO2faktor[[#This Row],[Uland]]</f>
        <v>8.1429889000000005E-2</v>
      </c>
      <c r="AM71" s="119">
        <f>tblCO2faktor[[#This Row],[Mellemland]]</f>
        <v>6.0562955000000003E-3</v>
      </c>
      <c r="AN71" s="119">
        <f>tblCO2faktor[[#This Row],[Mellemland]]</f>
        <v>6.0562955000000003E-3</v>
      </c>
      <c r="AO71" s="120">
        <f>tblCO2faktor[[#This Row],[Iland]]</f>
        <v>5.3966750000000001E-3</v>
      </c>
      <c r="AP71" s="120">
        <f>tblCO2faktor[[#This Row],[Iland]]</f>
        <v>5.3966750000000001E-3</v>
      </c>
      <c r="AQ71" s="119">
        <f>tblCO2faktor[[#This Row],[Mellemland]]</f>
        <v>6.0562955000000003E-3</v>
      </c>
      <c r="AR71" s="119">
        <f>tblCO2faktor[[#This Row],[Mellemland]]</f>
        <v>6.0562955000000003E-3</v>
      </c>
      <c r="AS71" s="120">
        <f>tblCO2faktor[[#This Row],[Iland]]</f>
        <v>5.3966750000000001E-3</v>
      </c>
      <c r="AT71" s="120">
        <f>tblCO2faktor[[#This Row],[Iland]]</f>
        <v>5.3966750000000001E-3</v>
      </c>
      <c r="AU71" s="119">
        <f>tblCO2faktor[[#This Row],[Mellemland]]</f>
        <v>6.0562955000000003E-3</v>
      </c>
      <c r="AV71" s="119">
        <f>tblCO2faktor[[#This Row],[Uland]]</f>
        <v>8.1429889000000005E-2</v>
      </c>
      <c r="AW71" s="119">
        <f>tblCO2faktor[[#This Row],[Uland]]</f>
        <v>8.1429889000000005E-2</v>
      </c>
      <c r="AX71" s="121">
        <f>tblCO2faktor[[#This Row],[Uland]]</f>
        <v>8.1429889000000005E-2</v>
      </c>
      <c r="AY71" s="119">
        <f>tblCO2faktor[[#This Row],[Mellemland]]</f>
        <v>6.0562955000000003E-3</v>
      </c>
      <c r="AZ71" s="119">
        <f>tblCO2faktor[[#This Row],[Mellemland]]</f>
        <v>6.0562955000000003E-3</v>
      </c>
      <c r="BA71" s="119">
        <f>tblCO2faktor[[#This Row],[Mellemland]]</f>
        <v>6.0562955000000003E-3</v>
      </c>
      <c r="BB71" s="119">
        <f>tblCO2faktor[[#This Row],[Mellemland]]</f>
        <v>6.0562955000000003E-3</v>
      </c>
      <c r="BC71" s="119">
        <f>tblCO2faktor[[#This Row],[Mellemland]]</f>
        <v>6.0562955000000003E-3</v>
      </c>
      <c r="BD71" s="126">
        <f t="shared" si="1"/>
        <v>8.1429889000000005E-2</v>
      </c>
      <c r="BE71" s="127">
        <v>0.2</v>
      </c>
      <c r="BF71" s="49"/>
    </row>
    <row r="72" spans="1:58">
      <c r="A72" s="48"/>
      <c r="B72" s="291" t="s">
        <v>214</v>
      </c>
      <c r="D72" s="115" t="s">
        <v>215</v>
      </c>
      <c r="E72" s="95">
        <v>0.35110000000000002</v>
      </c>
      <c r="F72" s="95">
        <v>0.31754000000000004</v>
      </c>
      <c r="G72" s="95">
        <v>0.37181999999999998</v>
      </c>
      <c r="H72" s="95">
        <v>0.38636999999999999</v>
      </c>
      <c r="I72" s="95">
        <v>0.23973</v>
      </c>
      <c r="J72" s="95">
        <v>0.80754999999999999</v>
      </c>
      <c r="K72" s="95">
        <v>0.8</v>
      </c>
      <c r="L72" s="95">
        <v>0.18659999999999999</v>
      </c>
      <c r="M72" s="95">
        <v>0.18121999999999999</v>
      </c>
      <c r="N72" s="95">
        <v>0.50844999999999996</v>
      </c>
      <c r="O72" s="95">
        <v>0.26974000000000004</v>
      </c>
      <c r="P72" s="95">
        <v>0.26582</v>
      </c>
      <c r="Q72" s="95">
        <v>0.34173999999999999</v>
      </c>
      <c r="R72" s="95">
        <v>0.23205000000000001</v>
      </c>
      <c r="S72" s="95">
        <v>0.22077000000000002</v>
      </c>
      <c r="T72" s="95">
        <v>0.39491999999999999</v>
      </c>
      <c r="U72" s="95">
        <v>0.20845</v>
      </c>
      <c r="V72" s="95">
        <v>0.29549000000000003</v>
      </c>
      <c r="W72" s="95">
        <v>0.21031</v>
      </c>
      <c r="X72" s="95">
        <v>0.43574000000000002</v>
      </c>
      <c r="Y72" s="95">
        <v>0.34583999999999998</v>
      </c>
      <c r="Z72" s="95">
        <v>0.19688999999999998</v>
      </c>
      <c r="AA72" s="95">
        <v>0.19563</v>
      </c>
      <c r="AB72" s="95">
        <v>0.21534999999999999</v>
      </c>
      <c r="AC72" s="95">
        <v>0.26868999999999998</v>
      </c>
      <c r="AD72" s="95">
        <v>0.28144999999999998</v>
      </c>
      <c r="AE72" s="95">
        <v>0.38925999999999999</v>
      </c>
      <c r="AF72" s="95">
        <v>0.29937000000000002</v>
      </c>
      <c r="AG72" s="95">
        <v>0.18148</v>
      </c>
      <c r="AH72" s="95">
        <v>0.29139999999999999</v>
      </c>
      <c r="AI72" s="95">
        <v>0.20061999999999999</v>
      </c>
      <c r="AJ72" s="95">
        <v>0.52073999999999998</v>
      </c>
      <c r="AK72" s="95">
        <v>0.34808</v>
      </c>
      <c r="AL72" s="95">
        <v>0.18556999999999998</v>
      </c>
      <c r="AM72" s="95">
        <v>0.18784999999999999</v>
      </c>
      <c r="AN72" s="95">
        <v>0.44095000000000001</v>
      </c>
      <c r="AO72" s="95">
        <v>0.83404</v>
      </c>
      <c r="AP72" s="95">
        <v>0.23583999999999999</v>
      </c>
      <c r="AQ72" s="95">
        <v>0.505</v>
      </c>
      <c r="AR72" s="95">
        <v>0.53952</v>
      </c>
      <c r="AS72" s="95">
        <v>0.33099000000000001</v>
      </c>
      <c r="AT72" s="95">
        <v>0.25841000000000003</v>
      </c>
      <c r="AU72" s="95">
        <v>0.28573000000000004</v>
      </c>
      <c r="AV72" s="95">
        <v>0.74629999999999996</v>
      </c>
      <c r="AW72" s="95">
        <v>0.19391999999999998</v>
      </c>
      <c r="AX72" s="95">
        <v>0.18974000000000002</v>
      </c>
      <c r="AY72" s="95">
        <v>0.26354</v>
      </c>
      <c r="AZ72" s="95">
        <v>0.20277000000000001</v>
      </c>
      <c r="BA72" s="95">
        <v>0.17609</v>
      </c>
      <c r="BB72" s="95">
        <v>0.57373000000000007</v>
      </c>
      <c r="BC72" s="95">
        <v>0.30904000000000004</v>
      </c>
      <c r="BD72" s="95">
        <v>0.32501999999999998</v>
      </c>
      <c r="BE72" s="57"/>
      <c r="BF72" s="102"/>
    </row>
    <row r="73" spans="1:58">
      <c r="B73" s="291"/>
      <c r="D73" s="115" t="s">
        <v>216</v>
      </c>
      <c r="E73" s="95">
        <v>1.03241</v>
      </c>
      <c r="F73" s="95">
        <v>1.0309900000000001</v>
      </c>
      <c r="G73" s="95">
        <v>1.14588</v>
      </c>
      <c r="H73" s="95">
        <v>1.0309900000000001</v>
      </c>
      <c r="I73" s="95">
        <v>1.0763</v>
      </c>
      <c r="J73" s="95">
        <v>1.03241</v>
      </c>
      <c r="K73" s="95">
        <v>1.14588</v>
      </c>
      <c r="L73" s="95">
        <v>1.3885999999999998</v>
      </c>
      <c r="M73" s="95">
        <v>1.0309900000000001</v>
      </c>
      <c r="N73" s="95">
        <v>1.03241</v>
      </c>
      <c r="O73" s="95">
        <v>2.7505000000000002</v>
      </c>
      <c r="P73" s="95">
        <v>1.14588</v>
      </c>
      <c r="Q73" s="95">
        <v>1.03241</v>
      </c>
      <c r="R73" s="95">
        <v>1.03241</v>
      </c>
      <c r="S73" s="95">
        <v>1.5185999999999999</v>
      </c>
      <c r="T73" s="95">
        <v>1.14588</v>
      </c>
      <c r="U73" s="95">
        <v>1.03241</v>
      </c>
      <c r="V73" s="95">
        <v>1.03241</v>
      </c>
      <c r="W73" s="95">
        <v>1.03241</v>
      </c>
      <c r="X73" s="95">
        <v>1.0309900000000001</v>
      </c>
      <c r="Y73" s="95">
        <v>1.0309900000000001</v>
      </c>
      <c r="Z73" s="95">
        <v>1.0309900000000001</v>
      </c>
      <c r="AA73" s="95">
        <v>1.03241</v>
      </c>
      <c r="AB73" s="95">
        <v>1.14588</v>
      </c>
      <c r="AC73" s="95">
        <v>1.0309900000000001</v>
      </c>
      <c r="AD73" s="95">
        <v>1.14588</v>
      </c>
      <c r="AE73" s="95">
        <v>1.03241</v>
      </c>
      <c r="AF73" s="95">
        <v>1.0309900000000001</v>
      </c>
      <c r="AG73" s="95">
        <v>1.14588</v>
      </c>
      <c r="AH73" s="95">
        <v>1.14588</v>
      </c>
      <c r="AI73" s="95">
        <v>1.03241</v>
      </c>
      <c r="AJ73" s="95">
        <v>1.14588</v>
      </c>
      <c r="AK73" s="95">
        <v>1.03241</v>
      </c>
      <c r="AL73" s="95">
        <v>1.14588</v>
      </c>
      <c r="AM73" s="95">
        <v>1.0309900000000001</v>
      </c>
      <c r="AN73" s="95">
        <v>1.0309900000000001</v>
      </c>
      <c r="AO73" s="95">
        <v>1.03241</v>
      </c>
      <c r="AP73" s="95">
        <v>1.03241</v>
      </c>
      <c r="AQ73" s="95">
        <v>1.0309900000000001</v>
      </c>
      <c r="AR73" s="95">
        <v>1.0309900000000001</v>
      </c>
      <c r="AS73" s="95">
        <v>1.03241</v>
      </c>
      <c r="AT73" s="95">
        <v>1.03241</v>
      </c>
      <c r="AU73" s="95">
        <v>1.0309900000000001</v>
      </c>
      <c r="AV73" s="95">
        <v>1.14588</v>
      </c>
      <c r="AW73" s="95">
        <v>1.0557000000000001</v>
      </c>
      <c r="AX73" s="95">
        <v>1.14588</v>
      </c>
      <c r="AY73" s="95">
        <v>1.0309900000000001</v>
      </c>
      <c r="AZ73" s="95">
        <v>1.5252999999999999</v>
      </c>
      <c r="BA73" s="95">
        <v>1.14588</v>
      </c>
      <c r="BB73" s="95">
        <v>1.14588</v>
      </c>
      <c r="BC73" s="95">
        <v>1.14588</v>
      </c>
      <c r="BD73" s="95">
        <v>1.37656</v>
      </c>
      <c r="BE73" s="96"/>
      <c r="BF73" s="96"/>
    </row>
    <row r="74" spans="1:58">
      <c r="B74" s="291"/>
      <c r="D74" s="115" t="s">
        <v>217</v>
      </c>
      <c r="E74" s="95">
        <v>1.074E-2</v>
      </c>
      <c r="F74" s="95">
        <v>1.074E-2</v>
      </c>
      <c r="G74" s="95">
        <v>1.074E-2</v>
      </c>
      <c r="H74" s="95">
        <v>1.074E-2</v>
      </c>
      <c r="I74" s="95">
        <v>1.074E-2</v>
      </c>
      <c r="J74" s="95">
        <v>1.074E-2</v>
      </c>
      <c r="K74" s="95">
        <v>1.074E-2</v>
      </c>
      <c r="L74" s="95">
        <v>1.074E-2</v>
      </c>
      <c r="M74" s="95">
        <v>1.074E-2</v>
      </c>
      <c r="N74" s="95">
        <v>1.074E-2</v>
      </c>
      <c r="O74" s="95">
        <v>1.074E-2</v>
      </c>
      <c r="P74" s="95">
        <v>1.074E-2</v>
      </c>
      <c r="Q74" s="95">
        <v>1.074E-2</v>
      </c>
      <c r="R74" s="95">
        <v>1.074E-2</v>
      </c>
      <c r="S74" s="95">
        <v>1.074E-2</v>
      </c>
      <c r="T74" s="95">
        <v>1.074E-2</v>
      </c>
      <c r="U74" s="95">
        <v>1.074E-2</v>
      </c>
      <c r="V74" s="95">
        <v>1.074E-2</v>
      </c>
      <c r="W74" s="95">
        <v>1.074E-2</v>
      </c>
      <c r="X74" s="95">
        <v>1.074E-2</v>
      </c>
      <c r="Y74" s="95">
        <v>1.074E-2</v>
      </c>
      <c r="Z74" s="95">
        <v>1.074E-2</v>
      </c>
      <c r="AA74" s="95">
        <v>1.074E-2</v>
      </c>
      <c r="AB74" s="95">
        <v>1.074E-2</v>
      </c>
      <c r="AC74" s="95">
        <v>1.074E-2</v>
      </c>
      <c r="AD74" s="95">
        <v>1.074E-2</v>
      </c>
      <c r="AE74" s="95">
        <v>1.074E-2</v>
      </c>
      <c r="AF74" s="95">
        <v>1.074E-2</v>
      </c>
      <c r="AG74" s="95">
        <v>1.074E-2</v>
      </c>
      <c r="AH74" s="95">
        <v>1.074E-2</v>
      </c>
      <c r="AI74" s="95">
        <v>1.074E-2</v>
      </c>
      <c r="AJ74" s="95">
        <v>1.074E-2</v>
      </c>
      <c r="AK74" s="95">
        <v>1.074E-2</v>
      </c>
      <c r="AL74" s="95">
        <v>1.074E-2</v>
      </c>
      <c r="AM74" s="95">
        <v>1.074E-2</v>
      </c>
      <c r="AN74" s="95">
        <v>1.074E-2</v>
      </c>
      <c r="AO74" s="95">
        <v>1.074E-2</v>
      </c>
      <c r="AP74" s="95">
        <v>1.074E-2</v>
      </c>
      <c r="AQ74" s="95">
        <v>1.074E-2</v>
      </c>
      <c r="AR74" s="95">
        <v>1.074E-2</v>
      </c>
      <c r="AS74" s="95">
        <v>1.074E-2</v>
      </c>
      <c r="AT74" s="95">
        <v>1.074E-2</v>
      </c>
      <c r="AU74" s="95">
        <v>1.074E-2</v>
      </c>
      <c r="AV74" s="95">
        <v>1.074E-2</v>
      </c>
      <c r="AW74" s="95">
        <v>1.074E-2</v>
      </c>
      <c r="AX74" s="95">
        <v>1.074E-2</v>
      </c>
      <c r="AY74" s="95">
        <v>1.074E-2</v>
      </c>
      <c r="AZ74" s="95">
        <v>1.074E-2</v>
      </c>
      <c r="BA74" s="95">
        <v>1.074E-2</v>
      </c>
      <c r="BB74" s="95">
        <v>1.074E-2</v>
      </c>
      <c r="BC74" s="95">
        <v>1.074E-2</v>
      </c>
      <c r="BD74" s="95">
        <v>1.074E-2</v>
      </c>
      <c r="BE74" s="96"/>
      <c r="BF74" s="96"/>
    </row>
    <row r="75" spans="1:58">
      <c r="B75" s="291"/>
      <c r="D75" s="115" t="s">
        <v>218</v>
      </c>
      <c r="E75" s="95">
        <v>9.9839999999999998E-2</v>
      </c>
      <c r="F75" s="95">
        <v>0.100047</v>
      </c>
      <c r="G75" s="95">
        <v>0.119822</v>
      </c>
      <c r="H75" s="95">
        <v>0.100047</v>
      </c>
      <c r="I75" s="95">
        <v>7.9719999999999999E-2</v>
      </c>
      <c r="J75" s="95">
        <v>9.9839999999999998E-2</v>
      </c>
      <c r="K75" s="95">
        <v>0.119822</v>
      </c>
      <c r="L75" s="95">
        <v>0.12099</v>
      </c>
      <c r="M75" s="95">
        <v>0.100047</v>
      </c>
      <c r="N75" s="95">
        <v>9.9839999999999998E-2</v>
      </c>
      <c r="O75" s="95">
        <v>0.33785999999999999</v>
      </c>
      <c r="P75" s="95">
        <v>0.119822</v>
      </c>
      <c r="Q75" s="95">
        <v>9.9839999999999998E-2</v>
      </c>
      <c r="R75" s="95">
        <v>9.9839999999999998E-2</v>
      </c>
      <c r="S75" s="95">
        <v>9.7439999999999999E-2</v>
      </c>
      <c r="T75" s="95">
        <v>0.119822</v>
      </c>
      <c r="U75" s="95">
        <v>9.9839999999999998E-2</v>
      </c>
      <c r="V75" s="95">
        <v>9.9839999999999998E-2</v>
      </c>
      <c r="W75" s="95">
        <v>9.9839999999999998E-2</v>
      </c>
      <c r="X75" s="95">
        <v>0.100047</v>
      </c>
      <c r="Y75" s="95">
        <v>0.100047</v>
      </c>
      <c r="Z75" s="95">
        <v>0.100047</v>
      </c>
      <c r="AA75" s="95">
        <v>9.9839999999999998E-2</v>
      </c>
      <c r="AB75" s="95">
        <v>0.119822</v>
      </c>
      <c r="AC75" s="95">
        <v>0.100047</v>
      </c>
      <c r="AD75" s="95">
        <v>0.119822</v>
      </c>
      <c r="AE75" s="95">
        <v>9.9839999999999998E-2</v>
      </c>
      <c r="AF75" s="95">
        <v>0.100047</v>
      </c>
      <c r="AG75" s="95">
        <v>0.119822</v>
      </c>
      <c r="AH75" s="95">
        <v>0.119822</v>
      </c>
      <c r="AI75" s="95">
        <v>9.9839999999999998E-2</v>
      </c>
      <c r="AJ75" s="95">
        <v>0.119822</v>
      </c>
      <c r="AK75" s="95">
        <v>9.9839999999999998E-2</v>
      </c>
      <c r="AL75" s="95">
        <v>0.119822</v>
      </c>
      <c r="AM75" s="95">
        <v>0.100047</v>
      </c>
      <c r="AN75" s="95">
        <v>0.100047</v>
      </c>
      <c r="AO75" s="95">
        <v>9.9839999999999998E-2</v>
      </c>
      <c r="AP75" s="95">
        <v>9.9839999999999998E-2</v>
      </c>
      <c r="AQ75" s="95">
        <v>0.100047</v>
      </c>
      <c r="AR75" s="95">
        <v>0.100047</v>
      </c>
      <c r="AS75" s="95">
        <v>9.9839999999999998E-2</v>
      </c>
      <c r="AT75" s="95">
        <v>9.9839999999999998E-2</v>
      </c>
      <c r="AU75" s="95">
        <v>0.100047</v>
      </c>
      <c r="AV75" s="95">
        <v>0.119822</v>
      </c>
      <c r="AW75" s="95">
        <v>4.9409999999999996E-2</v>
      </c>
      <c r="AX75" s="95">
        <v>0.119822</v>
      </c>
      <c r="AY75" s="95">
        <v>0.100047</v>
      </c>
      <c r="AZ75" s="95">
        <v>0.35292000000000001</v>
      </c>
      <c r="BA75" s="95">
        <v>0.119822</v>
      </c>
      <c r="BB75" s="95">
        <v>0.119822</v>
      </c>
      <c r="BC75" s="95">
        <v>0.119822</v>
      </c>
      <c r="BD75" s="95">
        <v>0.14867</v>
      </c>
      <c r="BE75" s="96"/>
      <c r="BF75" s="96"/>
    </row>
    <row r="76" spans="1:58" ht="14.4" thickBot="1">
      <c r="A76" s="49"/>
      <c r="B76" s="291"/>
      <c r="C76" s="49"/>
      <c r="D76" s="123" t="s">
        <v>219</v>
      </c>
      <c r="E76" s="95">
        <v>0.45943000000000001</v>
      </c>
      <c r="F76" s="95">
        <v>0.43837999999999999</v>
      </c>
      <c r="G76" s="95">
        <v>0.49975999999999998</v>
      </c>
      <c r="H76" s="95">
        <v>0.47837000000000002</v>
      </c>
      <c r="I76" s="95">
        <v>0.39827999999999997</v>
      </c>
      <c r="J76" s="95">
        <v>0.73545000000000005</v>
      </c>
      <c r="K76" s="95">
        <v>0.73011999999999999</v>
      </c>
      <c r="L76" s="95">
        <v>0.44780000000000003</v>
      </c>
      <c r="M76" s="95">
        <v>0.34708</v>
      </c>
      <c r="N76" s="95">
        <v>0.55116999999999994</v>
      </c>
      <c r="O76" s="95">
        <v>0.82072000000000001</v>
      </c>
      <c r="P76" s="95">
        <v>0.39931</v>
      </c>
      <c r="Q76" s="95">
        <v>0.45106999999999997</v>
      </c>
      <c r="R76" s="95">
        <v>0.37842999999999999</v>
      </c>
      <c r="S76" s="95">
        <v>0.48749000000000003</v>
      </c>
      <c r="T76" s="95">
        <v>0.49054999999999999</v>
      </c>
      <c r="U76" s="95">
        <v>0.36431000000000002</v>
      </c>
      <c r="V76" s="95">
        <v>0.41838999999999998</v>
      </c>
      <c r="W76" s="95">
        <v>0.36634</v>
      </c>
      <c r="X76" s="95">
        <v>0.50468999999999997</v>
      </c>
      <c r="Y76" s="95">
        <v>0.44874999999999998</v>
      </c>
      <c r="Z76" s="95">
        <v>0.35700999999999999</v>
      </c>
      <c r="AA76" s="95">
        <v>0.46472000000000002</v>
      </c>
      <c r="AB76" s="95">
        <v>0.36819999999999997</v>
      </c>
      <c r="AC76" s="95">
        <v>0.40267999999999998</v>
      </c>
      <c r="AD76" s="95">
        <v>0.40943000000000002</v>
      </c>
      <c r="AE76" s="95">
        <v>0.47564999999999996</v>
      </c>
      <c r="AF76" s="95">
        <v>0.42066000000000003</v>
      </c>
      <c r="AG76" s="95">
        <v>0.34786</v>
      </c>
      <c r="AH76" s="95">
        <v>0.41535</v>
      </c>
      <c r="AI76" s="95">
        <v>0.35899999999999999</v>
      </c>
      <c r="AJ76" s="95">
        <v>0.55712000000000006</v>
      </c>
      <c r="AK76" s="95">
        <v>0.45016</v>
      </c>
      <c r="AL76" s="95">
        <v>0.35073000000000004</v>
      </c>
      <c r="AM76" s="95">
        <v>0.35161000000000003</v>
      </c>
      <c r="AN76" s="95">
        <v>0.50764999999999993</v>
      </c>
      <c r="AO76" s="95">
        <v>0.75351000000000001</v>
      </c>
      <c r="AP76" s="95">
        <v>0.38101000000000002</v>
      </c>
      <c r="AQ76" s="95">
        <v>0.54733000000000009</v>
      </c>
      <c r="AR76" s="95">
        <v>0.56867000000000001</v>
      </c>
      <c r="AS76" s="95">
        <v>0.44013000000000002</v>
      </c>
      <c r="AT76" s="95">
        <v>0.39511000000000002</v>
      </c>
      <c r="AU76" s="95">
        <v>0.41544999999999999</v>
      </c>
      <c r="AV76" s="95">
        <v>0.69664000000000004</v>
      </c>
      <c r="AW76" s="95">
        <v>0.36220999999999998</v>
      </c>
      <c r="AX76" s="95">
        <v>0.35254000000000002</v>
      </c>
      <c r="AY76" s="95">
        <v>0.39811000000000002</v>
      </c>
      <c r="AZ76" s="95">
        <v>0.50585999999999998</v>
      </c>
      <c r="BA76" s="95">
        <v>0.34405999999999998</v>
      </c>
      <c r="BB76" s="95">
        <v>0.58969000000000005</v>
      </c>
      <c r="BC76" s="95">
        <v>0.42684</v>
      </c>
      <c r="BD76" s="95">
        <v>0.53351999999999999</v>
      </c>
      <c r="BE76" s="127"/>
      <c r="BF76" s="127"/>
    </row>
    <row r="81" spans="4:11">
      <c r="D81" s="128" t="s">
        <v>220</v>
      </c>
    </row>
    <row r="82" spans="4:11">
      <c r="D82" t="s">
        <v>221</v>
      </c>
      <c r="E82" t="s">
        <v>222</v>
      </c>
      <c r="F82" t="s">
        <v>223</v>
      </c>
      <c r="G82" t="s">
        <v>224</v>
      </c>
    </row>
    <row r="83" spans="4:11" ht="15.6">
      <c r="D83" t="s">
        <v>190</v>
      </c>
      <c r="E83" s="129">
        <v>1.175</v>
      </c>
      <c r="F83" s="130">
        <v>-1.7470000000000001</v>
      </c>
      <c r="G83" s="130">
        <v>1.181</v>
      </c>
    </row>
    <row r="84" spans="4:11" ht="15.6">
      <c r="D84" t="s">
        <v>120</v>
      </c>
      <c r="E84" s="131">
        <v>0.90400000000000003</v>
      </c>
      <c r="F84" s="132">
        <v>0.7</v>
      </c>
      <c r="G84" s="132">
        <v>0.91</v>
      </c>
    </row>
    <row r="85" spans="4:11" ht="15.6">
      <c r="D85" t="s">
        <v>143</v>
      </c>
      <c r="E85" s="131">
        <v>1.6319999999999999</v>
      </c>
      <c r="F85" s="132">
        <v>-1.7470000000000001</v>
      </c>
      <c r="G85" s="132">
        <v>1.6379999999999999</v>
      </c>
      <c r="K85" s="133"/>
    </row>
    <row r="86" spans="4:11" ht="15.6">
      <c r="D86" t="s">
        <v>152</v>
      </c>
      <c r="E86" s="131">
        <v>0.51700000000000002</v>
      </c>
      <c r="F86" s="132">
        <v>-5.66E-6</v>
      </c>
      <c r="G86" s="132">
        <v>0.52300000000000002</v>
      </c>
    </row>
    <row r="87" spans="4:11">
      <c r="D87" t="s">
        <v>225</v>
      </c>
      <c r="E87" s="95">
        <v>2.0369052473</v>
      </c>
      <c r="F87" s="95">
        <v>-1.02777748416667</v>
      </c>
      <c r="G87">
        <v>2.0459999999999998</v>
      </c>
    </row>
    <row r="88" spans="4:11" ht="15.6">
      <c r="D88" t="s">
        <v>170</v>
      </c>
      <c r="E88" s="132">
        <v>0.84599999999999997</v>
      </c>
      <c r="F88" s="132">
        <v>-0.873</v>
      </c>
      <c r="G88" s="132">
        <v>0.85199999999999998</v>
      </c>
    </row>
    <row r="89" spans="4:11" ht="15.6">
      <c r="D89" t="s">
        <v>171</v>
      </c>
      <c r="E89" s="130">
        <v>2.242</v>
      </c>
      <c r="F89" s="130">
        <v>0</v>
      </c>
      <c r="G89" s="130">
        <v>2.2480000000000002</v>
      </c>
    </row>
    <row r="90" spans="4:11">
      <c r="D90" t="s">
        <v>172</v>
      </c>
      <c r="E90" s="95">
        <v>1.3739534</v>
      </c>
      <c r="F90" s="134"/>
      <c r="G90">
        <v>0</v>
      </c>
    </row>
    <row r="91" spans="4:11" ht="15.6">
      <c r="D91" t="s">
        <v>174</v>
      </c>
      <c r="E91" s="132">
        <v>2.242</v>
      </c>
      <c r="F91" s="95">
        <v>1.7334419E-2</v>
      </c>
      <c r="G91" s="132">
        <v>2.2480000000000002</v>
      </c>
    </row>
    <row r="92" spans="4:11" ht="15.6">
      <c r="D92" t="s">
        <v>175</v>
      </c>
      <c r="E92" s="132">
        <v>2.242</v>
      </c>
      <c r="F92" s="95">
        <v>1.7334419E-2</v>
      </c>
      <c r="G92" s="132">
        <v>2.2480000000000002</v>
      </c>
    </row>
    <row r="93" spans="4:11" ht="15.6">
      <c r="D93" t="s">
        <v>176</v>
      </c>
      <c r="E93" s="132">
        <v>2.242</v>
      </c>
      <c r="F93" s="95">
        <v>1.7334419E-2</v>
      </c>
      <c r="G93" s="132">
        <v>2.2480000000000002</v>
      </c>
    </row>
    <row r="94" spans="4:11" ht="15.6">
      <c r="D94" t="s">
        <v>177</v>
      </c>
      <c r="E94" s="132">
        <v>2.242</v>
      </c>
      <c r="F94" s="95">
        <v>1.7334419E-2</v>
      </c>
      <c r="G94" s="132">
        <v>2.2480000000000002</v>
      </c>
    </row>
    <row r="95" spans="4:11" ht="15.6">
      <c r="D95" t="s">
        <v>178</v>
      </c>
      <c r="E95" s="132">
        <v>0.90400000000000003</v>
      </c>
      <c r="F95" s="132">
        <v>0.7</v>
      </c>
      <c r="G95" s="132">
        <v>0.91</v>
      </c>
    </row>
    <row r="110" spans="21:56" ht="14.4">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35"/>
      <c r="AX110" s="135"/>
      <c r="AY110" s="135"/>
      <c r="AZ110" s="135"/>
      <c r="BA110" s="135"/>
      <c r="BB110" s="135"/>
      <c r="BC110" s="135"/>
      <c r="BD110" s="135"/>
    </row>
  </sheetData>
  <mergeCells count="7">
    <mergeCell ref="B72:B76"/>
    <mergeCell ref="B3:B4"/>
    <mergeCell ref="B5:B22"/>
    <mergeCell ref="B23:B29"/>
    <mergeCell ref="B30:B38"/>
    <mergeCell ref="B39:B50"/>
    <mergeCell ref="B69:B71"/>
  </mergeCell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E32B-E1B8-4BD0-912E-AFFC42836E37}">
  <sheetPr>
    <tabColor theme="9" tint="0.59999389629810485"/>
  </sheetPr>
  <dimension ref="A1:AL57"/>
  <sheetViews>
    <sheetView workbookViewId="0"/>
  </sheetViews>
  <sheetFormatPr defaultRowHeight="13.8"/>
  <cols>
    <col min="1" max="1" width="3" customWidth="1"/>
    <col min="2" max="3" width="17.08984375" customWidth="1"/>
    <col min="4" max="4" width="13.453125" customWidth="1"/>
    <col min="5" max="5" width="30.08984375" customWidth="1"/>
    <col min="6" max="6" width="13.90625" customWidth="1"/>
    <col min="7" max="7" width="33.08984375" customWidth="1"/>
    <col min="8" max="9" width="12.453125" customWidth="1"/>
    <col min="10" max="10" width="57" customWidth="1"/>
  </cols>
  <sheetData>
    <row r="1" spans="1:34" s="162" customFormat="1" ht="22.8" thickBot="1">
      <c r="B1" s="162" t="s">
        <v>226</v>
      </c>
    </row>
    <row r="2" spans="1:34" ht="16.2">
      <c r="A2" s="196"/>
      <c r="B2" s="234" t="s">
        <v>227</v>
      </c>
      <c r="C2" s="197"/>
      <c r="D2" s="196"/>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67"/>
      <c r="AG2" s="167"/>
      <c r="AH2" s="167"/>
    </row>
    <row r="3" spans="1:34">
      <c r="A3" s="196"/>
      <c r="B3" s="235" t="s">
        <v>228</v>
      </c>
      <c r="C3" s="196"/>
      <c r="D3" s="196"/>
      <c r="E3" s="295" t="s">
        <v>229</v>
      </c>
      <c r="F3" s="296"/>
      <c r="G3" s="296"/>
      <c r="H3" s="297"/>
      <c r="I3" s="199"/>
      <c r="J3" s="198"/>
      <c r="K3" s="198"/>
      <c r="L3" s="198"/>
      <c r="M3" s="198"/>
      <c r="N3" s="198"/>
      <c r="O3" s="198"/>
      <c r="P3" s="198"/>
      <c r="Q3" s="198"/>
      <c r="R3" s="198"/>
      <c r="S3" s="198"/>
      <c r="T3" s="198"/>
      <c r="U3" s="198"/>
      <c r="V3" s="198"/>
      <c r="W3" s="198"/>
      <c r="X3" s="198"/>
      <c r="Y3" s="198"/>
      <c r="Z3" s="198"/>
      <c r="AA3" s="198"/>
      <c r="AB3" s="198"/>
      <c r="AC3" s="198"/>
      <c r="AD3" s="198"/>
      <c r="AE3" s="198"/>
      <c r="AF3" s="167"/>
      <c r="AG3" s="167"/>
      <c r="AH3" s="167"/>
    </row>
    <row r="4" spans="1:34">
      <c r="A4" s="196"/>
      <c r="B4" s="196"/>
      <c r="C4" s="196"/>
      <c r="D4" s="196"/>
      <c r="E4" s="299" t="s">
        <v>230</v>
      </c>
      <c r="F4" s="300"/>
      <c r="G4" s="300"/>
      <c r="H4" s="301"/>
      <c r="I4" s="198"/>
      <c r="J4" s="198"/>
      <c r="K4" s="198"/>
      <c r="L4" s="198"/>
      <c r="M4" s="198"/>
      <c r="N4" s="198"/>
      <c r="O4" s="198"/>
      <c r="P4" s="198"/>
      <c r="Q4" s="198"/>
      <c r="R4" s="198"/>
      <c r="S4" s="198"/>
      <c r="T4" s="198"/>
      <c r="U4" s="198"/>
      <c r="V4" s="198"/>
      <c r="W4" s="198"/>
      <c r="X4" s="198"/>
      <c r="Y4" s="198"/>
      <c r="Z4" s="198"/>
      <c r="AA4" s="198"/>
      <c r="AB4" s="198"/>
      <c r="AC4" s="198"/>
      <c r="AD4" s="198"/>
      <c r="AE4" s="198"/>
      <c r="AF4" s="167"/>
      <c r="AG4" s="167"/>
      <c r="AH4" s="167"/>
    </row>
    <row r="5" spans="1:34" ht="48.75" customHeight="1">
      <c r="A5" s="198"/>
      <c r="B5" s="211" t="s">
        <v>231</v>
      </c>
      <c r="C5" s="212" t="s">
        <v>232</v>
      </c>
      <c r="D5" s="212" t="s">
        <v>233</v>
      </c>
      <c r="E5" s="212" t="s">
        <v>234</v>
      </c>
      <c r="F5" s="212" t="s">
        <v>235</v>
      </c>
      <c r="G5" s="212" t="s">
        <v>236</v>
      </c>
      <c r="H5" s="213" t="s">
        <v>237</v>
      </c>
      <c r="I5" s="213" t="s">
        <v>238</v>
      </c>
      <c r="J5" s="214" t="s">
        <v>239</v>
      </c>
      <c r="K5" s="198"/>
      <c r="L5" s="198"/>
      <c r="M5" s="198"/>
      <c r="N5" s="198"/>
      <c r="O5" s="198"/>
      <c r="P5" s="198"/>
      <c r="Q5" s="198"/>
      <c r="R5" s="198"/>
      <c r="S5" s="198"/>
      <c r="T5" s="198"/>
      <c r="U5" s="198"/>
      <c r="V5" s="198"/>
      <c r="W5" s="198"/>
      <c r="X5" s="198"/>
      <c r="Y5" s="198"/>
    </row>
    <row r="6" spans="1:34" ht="55.2">
      <c r="A6" s="215"/>
      <c r="B6" s="204" t="s">
        <v>39</v>
      </c>
      <c r="C6" s="205">
        <v>-5.77</v>
      </c>
      <c r="D6" s="206">
        <f>'Data emissions'!O30*0.08</f>
        <v>1.3440000000000001</v>
      </c>
      <c r="E6" s="207" t="s">
        <v>240</v>
      </c>
      <c r="F6" s="208">
        <v>0.9</v>
      </c>
      <c r="G6" s="207" t="s">
        <v>241</v>
      </c>
      <c r="H6" s="209">
        <f>D6*(1-F6)</f>
        <v>0.13439999999999999</v>
      </c>
      <c r="I6" s="210">
        <f>IF(H6&lt;0.01,0.5,IF(H6&lt;0.1,0.75,IF(H6&lt;0.5,1,IF(H6&lt;1,1.25,IF(H6&lt;1.5,1.5,IF(H6&lt;2,1.75,2))))))</f>
        <v>1</v>
      </c>
      <c r="J6" s="221" t="s">
        <v>242</v>
      </c>
      <c r="K6" s="198"/>
      <c r="L6" s="198"/>
      <c r="M6" s="198"/>
      <c r="N6" s="198"/>
      <c r="O6" s="198"/>
      <c r="P6" s="198"/>
      <c r="Q6" s="198"/>
      <c r="R6" s="198"/>
      <c r="S6" s="198"/>
      <c r="T6" s="198"/>
      <c r="U6" s="198"/>
      <c r="V6" s="198"/>
      <c r="W6" s="198"/>
      <c r="X6" s="198"/>
      <c r="Y6" s="198"/>
    </row>
    <row r="7" spans="1:34" ht="27.6">
      <c r="A7" s="215"/>
      <c r="B7" s="189" t="s">
        <v>40</v>
      </c>
      <c r="C7" s="190">
        <v>-1.68</v>
      </c>
      <c r="D7" s="188">
        <v>0.22600000000000001</v>
      </c>
      <c r="E7" s="191" t="s">
        <v>243</v>
      </c>
      <c r="F7" s="188">
        <v>0.9</v>
      </c>
      <c r="G7" s="191" t="s">
        <v>244</v>
      </c>
      <c r="H7" s="188">
        <f>D7*(1-F7)</f>
        <v>2.2599999999999995E-2</v>
      </c>
      <c r="I7" s="203">
        <f t="shared" ref="I7:I20" si="0">IF(H7&lt;0.01,0.5,IF(H7&lt;0.1,0.75,IF(H7&lt;0.5,1,IF(H7&lt;1,1.25,IF(H7&lt;1.5,1.5,IF(H7&lt;2,1.75,2))))))</f>
        <v>0.75</v>
      </c>
      <c r="J7" s="222"/>
      <c r="K7" s="198"/>
      <c r="L7" s="198"/>
      <c r="M7" s="198"/>
      <c r="N7" s="198"/>
      <c r="O7" s="198"/>
      <c r="P7" s="198"/>
      <c r="Q7" s="198"/>
      <c r="R7" s="198"/>
      <c r="S7" s="198"/>
      <c r="T7" s="198"/>
      <c r="U7" s="198"/>
      <c r="V7" s="198"/>
      <c r="W7" s="198"/>
      <c r="X7" s="198"/>
      <c r="Y7" s="198"/>
    </row>
    <row r="8" spans="1:34" ht="16.2">
      <c r="A8" s="215"/>
      <c r="B8" s="189" t="s">
        <v>41</v>
      </c>
      <c r="C8" s="190">
        <v>-1.68</v>
      </c>
      <c r="D8" s="188">
        <f>AVERAGE(D7,D9)</f>
        <v>0.28100000000000003</v>
      </c>
      <c r="E8" s="191" t="s">
        <v>245</v>
      </c>
      <c r="F8" s="188">
        <v>0.9</v>
      </c>
      <c r="G8" s="191" t="s">
        <v>245</v>
      </c>
      <c r="H8" s="188">
        <f t="shared" ref="H8:H20" si="1">D8*(1-F8)</f>
        <v>2.8099999999999997E-2</v>
      </c>
      <c r="I8" s="203">
        <f t="shared" si="0"/>
        <v>0.75</v>
      </c>
      <c r="J8" s="222"/>
      <c r="K8" s="198"/>
      <c r="L8" s="198"/>
      <c r="M8" s="198"/>
      <c r="N8" s="198"/>
      <c r="O8" s="198"/>
      <c r="P8" s="198"/>
      <c r="Q8" s="198"/>
      <c r="R8" s="198"/>
      <c r="S8" s="198"/>
      <c r="T8" s="198"/>
      <c r="U8" s="198"/>
      <c r="V8" s="198"/>
      <c r="W8" s="198"/>
      <c r="X8" s="198"/>
      <c r="Y8" s="198"/>
    </row>
    <row r="9" spans="1:34" ht="16.2">
      <c r="A9" s="215"/>
      <c r="B9" s="189" t="s">
        <v>43</v>
      </c>
      <c r="C9" s="190">
        <v>-1.68</v>
      </c>
      <c r="D9" s="188">
        <v>0.33600000000000002</v>
      </c>
      <c r="E9" s="191" t="s">
        <v>245</v>
      </c>
      <c r="F9" s="188">
        <v>0.9</v>
      </c>
      <c r="G9" s="191" t="s">
        <v>245</v>
      </c>
      <c r="H9" s="188">
        <f t="shared" si="1"/>
        <v>3.3599999999999998E-2</v>
      </c>
      <c r="I9" s="203">
        <f t="shared" si="0"/>
        <v>0.75</v>
      </c>
      <c r="J9" s="222"/>
      <c r="K9" s="198"/>
      <c r="L9" s="198"/>
      <c r="M9" s="198"/>
      <c r="N9" s="198"/>
      <c r="O9" s="198"/>
      <c r="P9" s="198"/>
      <c r="Q9" s="198"/>
      <c r="R9" s="198"/>
      <c r="S9" s="198"/>
      <c r="T9" s="198"/>
      <c r="U9" s="198"/>
      <c r="V9" s="198"/>
      <c r="W9" s="198"/>
      <c r="X9" s="198"/>
      <c r="Y9" s="198"/>
    </row>
    <row r="10" spans="1:34" ht="27.6">
      <c r="A10" s="215"/>
      <c r="B10" s="192" t="s">
        <v>44</v>
      </c>
      <c r="C10" s="193">
        <v>-1.68</v>
      </c>
      <c r="D10" s="188">
        <v>0.23599999999999999</v>
      </c>
      <c r="E10" s="191" t="s">
        <v>243</v>
      </c>
      <c r="F10" s="188">
        <v>0.8</v>
      </c>
      <c r="G10" s="191" t="s">
        <v>246</v>
      </c>
      <c r="H10" s="188">
        <f t="shared" si="1"/>
        <v>4.7199999999999985E-2</v>
      </c>
      <c r="I10" s="203">
        <f t="shared" si="0"/>
        <v>0.75</v>
      </c>
      <c r="J10" s="222"/>
      <c r="K10" s="198"/>
      <c r="L10" s="198"/>
      <c r="M10" s="198"/>
      <c r="N10" s="198"/>
      <c r="O10" s="198"/>
      <c r="P10" s="198"/>
      <c r="Q10" s="198"/>
      <c r="R10" s="198"/>
      <c r="S10" s="198"/>
      <c r="T10" s="198"/>
      <c r="U10" s="198"/>
      <c r="V10" s="198"/>
      <c r="W10" s="198"/>
      <c r="X10" s="198"/>
      <c r="Y10" s="198"/>
    </row>
    <row r="11" spans="1:34" ht="27.6">
      <c r="A11" s="215"/>
      <c r="B11" s="194" t="s">
        <v>46</v>
      </c>
      <c r="C11" s="195">
        <v>-1.68</v>
      </c>
      <c r="D11" s="188">
        <v>0.36699999999999999</v>
      </c>
      <c r="E11" s="191" t="s">
        <v>243</v>
      </c>
      <c r="F11" s="188">
        <v>0.85</v>
      </c>
      <c r="G11" s="191" t="s">
        <v>247</v>
      </c>
      <c r="H11" s="188">
        <f t="shared" si="1"/>
        <v>5.5050000000000009E-2</v>
      </c>
      <c r="I11" s="203">
        <f t="shared" si="0"/>
        <v>0.75</v>
      </c>
      <c r="J11" s="222"/>
      <c r="K11" s="198"/>
      <c r="L11" s="198"/>
      <c r="M11" s="198"/>
      <c r="N11" s="198"/>
      <c r="O11" s="198"/>
      <c r="P11" s="198"/>
      <c r="Q11" s="198"/>
      <c r="R11" s="198"/>
      <c r="S11" s="198"/>
      <c r="T11" s="198"/>
      <c r="U11" s="198"/>
      <c r="V11" s="198"/>
      <c r="W11" s="198"/>
      <c r="X11" s="198"/>
      <c r="Y11" s="198"/>
    </row>
    <row r="12" spans="1:34" ht="16.2">
      <c r="A12" s="215"/>
      <c r="B12" s="189" t="s">
        <v>48</v>
      </c>
      <c r="C12" s="190">
        <v>1.07</v>
      </c>
      <c r="D12" s="188">
        <v>1.5</v>
      </c>
      <c r="E12" s="191" t="s">
        <v>248</v>
      </c>
      <c r="F12" s="188">
        <v>0.4</v>
      </c>
      <c r="G12" s="191" t="s">
        <v>248</v>
      </c>
      <c r="H12" s="188">
        <f t="shared" si="1"/>
        <v>0.89999999999999991</v>
      </c>
      <c r="I12" s="203">
        <f t="shared" si="0"/>
        <v>1.25</v>
      </c>
      <c r="J12" s="222"/>
      <c r="K12" s="198"/>
      <c r="L12" s="198"/>
      <c r="M12" s="198"/>
      <c r="N12" s="198"/>
      <c r="O12" s="198"/>
      <c r="P12" s="198"/>
      <c r="Q12" s="198"/>
      <c r="R12" s="198"/>
      <c r="S12" s="198"/>
      <c r="T12" s="198"/>
      <c r="U12" s="198"/>
      <c r="V12" s="198"/>
      <c r="W12" s="198"/>
      <c r="X12" s="198"/>
      <c r="Y12" s="198"/>
    </row>
    <row r="13" spans="1:34" ht="41.4">
      <c r="A13" s="215"/>
      <c r="B13" s="189" t="s">
        <v>50</v>
      </c>
      <c r="C13" s="190">
        <v>1.07</v>
      </c>
      <c r="D13" s="188">
        <v>1.6910000000000001</v>
      </c>
      <c r="E13" s="191" t="s">
        <v>249</v>
      </c>
      <c r="F13" s="188">
        <v>0.3</v>
      </c>
      <c r="G13" s="191" t="s">
        <v>250</v>
      </c>
      <c r="H13" s="188">
        <f t="shared" si="1"/>
        <v>1.1837</v>
      </c>
      <c r="I13" s="203">
        <f t="shared" si="0"/>
        <v>1.5</v>
      </c>
      <c r="J13" s="222"/>
      <c r="K13" s="198"/>
      <c r="L13" s="198"/>
      <c r="M13" s="198"/>
      <c r="N13" s="198"/>
      <c r="O13" s="198"/>
      <c r="P13" s="198"/>
      <c r="Q13" s="198"/>
      <c r="R13" s="198"/>
      <c r="S13" s="198"/>
      <c r="T13" s="198"/>
      <c r="U13" s="198"/>
      <c r="V13" s="198"/>
      <c r="W13" s="198"/>
      <c r="X13" s="198"/>
      <c r="Y13" s="198"/>
    </row>
    <row r="14" spans="1:34" ht="27.6">
      <c r="A14" s="215"/>
      <c r="B14" s="192" t="s">
        <v>52</v>
      </c>
      <c r="C14" s="193">
        <v>1.07</v>
      </c>
      <c r="D14" s="188">
        <v>1.4810000000000001</v>
      </c>
      <c r="E14" s="191" t="s">
        <v>251</v>
      </c>
      <c r="F14" s="188">
        <v>0.2</v>
      </c>
      <c r="G14" s="191" t="s">
        <v>252</v>
      </c>
      <c r="H14" s="188">
        <f t="shared" si="1"/>
        <v>1.1848000000000001</v>
      </c>
      <c r="I14" s="203">
        <f t="shared" si="0"/>
        <v>1.5</v>
      </c>
      <c r="J14" s="222"/>
      <c r="K14" s="198"/>
      <c r="L14" s="198"/>
      <c r="M14" s="198"/>
      <c r="N14" s="198"/>
      <c r="O14" s="198"/>
      <c r="P14" s="198"/>
      <c r="Q14" s="198"/>
      <c r="R14" s="198"/>
      <c r="S14" s="198"/>
      <c r="T14" s="198"/>
      <c r="U14" s="198"/>
      <c r="V14" s="198"/>
      <c r="W14" s="198"/>
      <c r="X14" s="198"/>
      <c r="Y14" s="198"/>
    </row>
    <row r="15" spans="1:34" ht="27.6">
      <c r="A15" s="215"/>
      <c r="B15" s="194" t="s">
        <v>54</v>
      </c>
      <c r="C15" s="195">
        <v>-0.158</v>
      </c>
      <c r="D15" s="188">
        <v>2.5</v>
      </c>
      <c r="E15" s="191" t="s">
        <v>253</v>
      </c>
      <c r="F15" s="188">
        <v>0.25</v>
      </c>
      <c r="G15" s="191" t="s">
        <v>254</v>
      </c>
      <c r="H15" s="188">
        <f t="shared" si="1"/>
        <v>1.875</v>
      </c>
      <c r="I15" s="203">
        <f t="shared" si="0"/>
        <v>1.75</v>
      </c>
      <c r="J15" s="222"/>
      <c r="K15" s="198"/>
      <c r="L15" s="198"/>
      <c r="M15" s="198"/>
      <c r="N15" s="198"/>
      <c r="O15" s="198"/>
      <c r="P15" s="198"/>
      <c r="Q15" s="198"/>
      <c r="R15" s="198"/>
      <c r="S15" s="198"/>
      <c r="T15" s="198"/>
      <c r="U15" s="198"/>
      <c r="V15" s="198"/>
      <c r="W15" s="198"/>
      <c r="X15" s="198"/>
      <c r="Y15" s="198"/>
    </row>
    <row r="16" spans="1:34" ht="16.2">
      <c r="A16" s="215"/>
      <c r="B16" s="189" t="s">
        <v>55</v>
      </c>
      <c r="C16" s="190">
        <v>1.07</v>
      </c>
      <c r="D16" s="188">
        <v>2.8</v>
      </c>
      <c r="E16" s="191" t="s">
        <v>255</v>
      </c>
      <c r="F16" s="188">
        <v>0.2</v>
      </c>
      <c r="G16" s="191" t="s">
        <v>255</v>
      </c>
      <c r="H16" s="188">
        <f t="shared" si="1"/>
        <v>2.2399999999999998</v>
      </c>
      <c r="I16" s="203">
        <f t="shared" si="0"/>
        <v>2</v>
      </c>
      <c r="J16" s="222"/>
      <c r="K16" s="198"/>
      <c r="L16" s="198"/>
      <c r="M16" s="198"/>
      <c r="N16" s="198"/>
      <c r="O16" s="198"/>
      <c r="P16" s="198"/>
      <c r="Q16" s="198"/>
      <c r="R16" s="198"/>
      <c r="S16" s="198"/>
      <c r="T16" s="198"/>
      <c r="U16" s="198"/>
      <c r="V16" s="198"/>
      <c r="W16" s="198"/>
      <c r="X16" s="198"/>
      <c r="Y16" s="198"/>
    </row>
    <row r="17" spans="1:38" ht="16.2">
      <c r="A17" s="215"/>
      <c r="B17" s="192" t="s">
        <v>56</v>
      </c>
      <c r="C17" s="193">
        <v>-1.68</v>
      </c>
      <c r="D17" s="188">
        <f>D7</f>
        <v>0.22600000000000001</v>
      </c>
      <c r="E17" s="191" t="s">
        <v>256</v>
      </c>
      <c r="F17" s="188">
        <f>F7</f>
        <v>0.9</v>
      </c>
      <c r="G17" s="191" t="s">
        <v>256</v>
      </c>
      <c r="H17" s="188">
        <f t="shared" si="1"/>
        <v>2.2599999999999995E-2</v>
      </c>
      <c r="I17" s="203">
        <f t="shared" si="0"/>
        <v>0.75</v>
      </c>
      <c r="J17" s="222"/>
      <c r="K17" s="198"/>
      <c r="L17" s="198"/>
      <c r="M17" s="198"/>
      <c r="N17" s="198"/>
      <c r="O17" s="198"/>
      <c r="P17" s="198"/>
      <c r="Q17" s="198"/>
      <c r="R17" s="198"/>
      <c r="S17" s="198"/>
      <c r="T17" s="198"/>
      <c r="U17" s="198"/>
      <c r="V17" s="198"/>
      <c r="W17" s="198"/>
      <c r="X17" s="198"/>
      <c r="Y17" s="198"/>
    </row>
    <row r="18" spans="1:38" ht="16.2">
      <c r="A18" s="215"/>
      <c r="B18" s="194" t="s">
        <v>57</v>
      </c>
      <c r="C18" s="195">
        <v>-1.68</v>
      </c>
      <c r="D18" s="188">
        <f>D11</f>
        <v>0.36699999999999999</v>
      </c>
      <c r="E18" s="191" t="s">
        <v>257</v>
      </c>
      <c r="F18" s="188">
        <v>0.85</v>
      </c>
      <c r="G18" s="191" t="s">
        <v>257</v>
      </c>
      <c r="H18" s="188">
        <f t="shared" si="1"/>
        <v>5.5050000000000009E-2</v>
      </c>
      <c r="I18" s="203">
        <f t="shared" si="0"/>
        <v>0.75</v>
      </c>
      <c r="J18" s="222"/>
      <c r="K18" s="198"/>
      <c r="L18" s="198"/>
      <c r="M18" s="198"/>
      <c r="N18" s="198"/>
      <c r="O18" s="198"/>
      <c r="P18" s="198"/>
      <c r="Q18" s="198"/>
      <c r="R18" s="198"/>
      <c r="S18" s="198"/>
      <c r="T18" s="198"/>
      <c r="U18" s="198"/>
      <c r="V18" s="198"/>
      <c r="W18" s="198"/>
      <c r="X18" s="198"/>
      <c r="Y18" s="198"/>
    </row>
    <row r="19" spans="1:38" ht="16.2">
      <c r="A19" s="215"/>
      <c r="B19" s="189" t="s">
        <v>258</v>
      </c>
      <c r="C19" s="190">
        <v>-1.68</v>
      </c>
      <c r="D19" s="188">
        <f>MAX(D7:D11)</f>
        <v>0.36699999999999999</v>
      </c>
      <c r="E19" s="191" t="s">
        <v>259</v>
      </c>
      <c r="F19" s="188">
        <f>F11</f>
        <v>0.85</v>
      </c>
      <c r="G19" s="191" t="s">
        <v>259</v>
      </c>
      <c r="H19" s="188">
        <f t="shared" si="1"/>
        <v>5.5050000000000009E-2</v>
      </c>
      <c r="I19" s="203">
        <f t="shared" si="0"/>
        <v>0.75</v>
      </c>
      <c r="J19" s="222"/>
      <c r="K19" s="198"/>
      <c r="L19" s="198"/>
      <c r="M19" s="198"/>
      <c r="N19" s="198"/>
      <c r="O19" s="198"/>
      <c r="P19" s="198"/>
      <c r="Q19" s="198"/>
      <c r="R19" s="198"/>
      <c r="S19" s="198"/>
      <c r="T19" s="198"/>
      <c r="U19" s="198"/>
      <c r="V19" s="198"/>
      <c r="W19" s="198"/>
      <c r="X19" s="198"/>
      <c r="Y19" s="198"/>
    </row>
    <row r="20" spans="1:38" ht="32.4">
      <c r="A20" s="215"/>
      <c r="B20" s="216" t="s">
        <v>59</v>
      </c>
      <c r="C20" s="217">
        <v>-1.22</v>
      </c>
      <c r="D20" s="218">
        <v>0.18</v>
      </c>
      <c r="E20" s="219" t="s">
        <v>260</v>
      </c>
      <c r="F20" s="218">
        <v>0.95</v>
      </c>
      <c r="G20" s="219" t="s">
        <v>261</v>
      </c>
      <c r="H20" s="218">
        <f t="shared" si="1"/>
        <v>9.000000000000008E-3</v>
      </c>
      <c r="I20" s="220">
        <f t="shared" si="0"/>
        <v>0.5</v>
      </c>
      <c r="J20" s="223"/>
      <c r="K20" s="198"/>
      <c r="L20" s="198"/>
      <c r="M20" s="198"/>
      <c r="N20" s="198"/>
      <c r="O20" s="198"/>
      <c r="P20" s="198"/>
      <c r="Q20" s="198"/>
      <c r="R20" s="198"/>
      <c r="S20" s="198"/>
      <c r="T20" s="198"/>
      <c r="U20" s="198"/>
      <c r="V20" s="198"/>
      <c r="W20" s="198"/>
      <c r="X20" s="198"/>
      <c r="Y20" s="198"/>
    </row>
    <row r="21" spans="1:38">
      <c r="A21" s="198"/>
      <c r="B21" s="198"/>
      <c r="C21" s="198"/>
      <c r="D21" s="198"/>
      <c r="E21" s="198"/>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8"/>
      <c r="AF21" s="198"/>
      <c r="AG21" s="198"/>
      <c r="AH21" s="198"/>
      <c r="AI21" s="198"/>
      <c r="AJ21" s="198"/>
      <c r="AK21" s="198"/>
      <c r="AL21" s="198"/>
    </row>
    <row r="22" spans="1:38" ht="15" customHeight="1">
      <c r="A22" s="198"/>
      <c r="B22" s="198"/>
      <c r="C22" s="198"/>
      <c r="D22" s="198"/>
      <c r="E22" s="198"/>
      <c r="F22" s="198"/>
      <c r="G22" s="198"/>
      <c r="H22" s="198"/>
      <c r="I22" s="228" t="s">
        <v>238</v>
      </c>
      <c r="J22" s="229" t="s">
        <v>262</v>
      </c>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row>
    <row r="23" spans="1:38">
      <c r="A23" s="198"/>
      <c r="B23" s="200" t="s">
        <v>263</v>
      </c>
      <c r="C23" s="200"/>
      <c r="D23" s="198"/>
      <c r="E23" s="198"/>
      <c r="F23" s="230"/>
      <c r="G23" s="198"/>
      <c r="H23" s="198"/>
      <c r="I23" s="224">
        <v>0.5</v>
      </c>
      <c r="J23" s="225" t="s">
        <v>264</v>
      </c>
      <c r="K23" s="198"/>
      <c r="L23" s="198"/>
      <c r="M23" s="198"/>
      <c r="N23" s="198"/>
      <c r="O23" s="198"/>
      <c r="P23" s="198"/>
      <c r="Q23" s="198"/>
      <c r="R23" s="198"/>
      <c r="S23" s="198"/>
      <c r="T23" s="198"/>
      <c r="U23" s="198"/>
      <c r="V23" s="198"/>
      <c r="W23" s="198"/>
      <c r="X23" s="198"/>
      <c r="Y23" s="198"/>
      <c r="Z23" s="198"/>
      <c r="AA23" s="198"/>
      <c r="AB23" s="198"/>
      <c r="AC23" s="198"/>
      <c r="AD23" s="198"/>
      <c r="AE23" s="198"/>
      <c r="AF23" s="198"/>
      <c r="AG23" s="198"/>
      <c r="AH23" s="198"/>
      <c r="AI23" s="198"/>
      <c r="AJ23" s="198"/>
      <c r="AK23" s="198"/>
      <c r="AL23" s="198"/>
    </row>
    <row r="24" spans="1:38">
      <c r="A24" s="198"/>
      <c r="B24" s="201">
        <v>1</v>
      </c>
      <c r="C24" s="201"/>
      <c r="D24" s="198" t="s">
        <v>265</v>
      </c>
      <c r="E24" s="198"/>
      <c r="F24" s="230"/>
      <c r="G24" s="198"/>
      <c r="H24" s="198"/>
      <c r="I24" s="224">
        <v>0.75</v>
      </c>
      <c r="J24" s="225" t="s">
        <v>266</v>
      </c>
      <c r="K24" s="198"/>
      <c r="L24" s="198"/>
      <c r="M24" s="198"/>
      <c r="N24" s="198"/>
      <c r="O24" s="198"/>
      <c r="P24" s="198"/>
      <c r="Q24" s="198"/>
      <c r="R24" s="198"/>
      <c r="S24" s="198"/>
      <c r="T24" s="198"/>
      <c r="U24" s="198"/>
      <c r="V24" s="198"/>
      <c r="W24" s="198"/>
      <c r="X24" s="198"/>
      <c r="Y24" s="198"/>
      <c r="Z24" s="198"/>
      <c r="AA24" s="198"/>
      <c r="AB24" s="198"/>
      <c r="AC24" s="198"/>
      <c r="AD24" s="198"/>
      <c r="AE24" s="198"/>
      <c r="AF24" s="198"/>
      <c r="AG24" s="198"/>
      <c r="AH24" s="198"/>
      <c r="AI24" s="198"/>
      <c r="AJ24" s="198"/>
      <c r="AK24" s="198"/>
      <c r="AL24" s="198"/>
    </row>
    <row r="25" spans="1:38" ht="2.25" customHeight="1">
      <c r="A25" s="198"/>
      <c r="B25" s="201">
        <v>2</v>
      </c>
      <c r="C25" s="201"/>
      <c r="D25" s="202"/>
      <c r="E25" s="198"/>
      <c r="F25" s="231" t="s">
        <v>267</v>
      </c>
      <c r="G25" s="198"/>
      <c r="H25" s="198"/>
      <c r="I25" s="224">
        <v>1</v>
      </c>
      <c r="J25" s="225" t="s">
        <v>268</v>
      </c>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row>
    <row r="26" spans="1:38">
      <c r="A26" s="198"/>
      <c r="B26" s="201">
        <v>3</v>
      </c>
      <c r="C26" s="201"/>
      <c r="D26" s="198" t="s">
        <v>269</v>
      </c>
      <c r="E26" s="198"/>
      <c r="F26" s="231" t="s">
        <v>270</v>
      </c>
      <c r="G26" s="198"/>
      <c r="H26" s="198"/>
      <c r="I26" s="224">
        <v>1.25</v>
      </c>
      <c r="J26" s="225" t="s">
        <v>271</v>
      </c>
      <c r="K26" s="198"/>
      <c r="L26" s="198"/>
      <c r="M26" s="198"/>
      <c r="N26" s="198"/>
      <c r="O26" s="198"/>
      <c r="P26" s="198"/>
      <c r="Q26" s="198"/>
      <c r="R26" s="198"/>
      <c r="S26" s="198"/>
      <c r="T26" s="198"/>
      <c r="U26" s="198"/>
      <c r="V26" s="198"/>
      <c r="W26" s="198"/>
      <c r="X26" s="198"/>
      <c r="Y26" s="198"/>
      <c r="Z26" s="198"/>
      <c r="AA26" s="198"/>
      <c r="AB26" s="198"/>
      <c r="AC26" s="198"/>
      <c r="AD26" s="198"/>
      <c r="AE26" s="198"/>
      <c r="AF26" s="198"/>
      <c r="AG26" s="198"/>
      <c r="AH26" s="198"/>
      <c r="AI26" s="198"/>
      <c r="AJ26" s="198"/>
      <c r="AK26" s="198"/>
      <c r="AL26" s="198"/>
    </row>
    <row r="27" spans="1:38" ht="2.25" customHeight="1">
      <c r="A27" s="198"/>
      <c r="B27" s="201">
        <v>4</v>
      </c>
      <c r="C27" s="201"/>
      <c r="D27" s="198"/>
      <c r="E27" s="198"/>
      <c r="F27" s="231"/>
      <c r="G27" s="198"/>
      <c r="H27" s="198"/>
      <c r="I27" s="224">
        <v>1.5</v>
      </c>
      <c r="J27" s="225" t="s">
        <v>272</v>
      </c>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8"/>
      <c r="AI27" s="198"/>
      <c r="AJ27" s="198"/>
      <c r="AK27" s="198"/>
      <c r="AL27" s="198"/>
    </row>
    <row r="28" spans="1:38">
      <c r="A28" s="198"/>
      <c r="B28" s="201">
        <v>5</v>
      </c>
      <c r="C28" s="201"/>
      <c r="D28" s="198" t="s">
        <v>273</v>
      </c>
      <c r="E28" s="198"/>
      <c r="F28" s="231" t="s">
        <v>274</v>
      </c>
      <c r="G28" s="198"/>
      <c r="H28" s="198"/>
      <c r="I28" s="224">
        <v>1.75</v>
      </c>
      <c r="J28" s="225" t="s">
        <v>275</v>
      </c>
      <c r="K28" s="198"/>
      <c r="L28" s="198"/>
      <c r="M28" s="198"/>
      <c r="N28" s="198"/>
      <c r="O28" s="198"/>
      <c r="P28" s="198"/>
      <c r="Q28" s="198"/>
      <c r="R28" s="198"/>
      <c r="S28" s="198"/>
      <c r="T28" s="198"/>
      <c r="U28" s="198"/>
      <c r="V28" s="198"/>
      <c r="W28" s="198"/>
      <c r="X28" s="198"/>
      <c r="Y28" s="198"/>
      <c r="Z28" s="198"/>
      <c r="AA28" s="198"/>
      <c r="AB28" s="198"/>
      <c r="AC28" s="198"/>
      <c r="AD28" s="198"/>
      <c r="AE28" s="198"/>
      <c r="AF28" s="198"/>
      <c r="AG28" s="198"/>
      <c r="AH28" s="198"/>
      <c r="AI28" s="198"/>
      <c r="AJ28" s="198"/>
      <c r="AK28" s="198"/>
      <c r="AL28" s="198"/>
    </row>
    <row r="29" spans="1:38">
      <c r="A29" s="198"/>
      <c r="B29" s="201">
        <v>6</v>
      </c>
      <c r="C29" s="201"/>
      <c r="D29" s="198" t="s">
        <v>276</v>
      </c>
      <c r="E29" s="198"/>
      <c r="F29" s="231" t="s">
        <v>277</v>
      </c>
      <c r="G29" s="198"/>
      <c r="H29" s="198"/>
      <c r="I29" s="226">
        <v>2</v>
      </c>
      <c r="J29" s="227" t="s">
        <v>278</v>
      </c>
      <c r="K29" s="19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row>
    <row r="30" spans="1:38">
      <c r="A30" s="198"/>
      <c r="B30" s="201">
        <v>7</v>
      </c>
      <c r="C30" s="201"/>
      <c r="D30" s="198" t="s">
        <v>279</v>
      </c>
      <c r="E30" s="198"/>
      <c r="F30" s="231" t="s">
        <v>280</v>
      </c>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row>
    <row r="31" spans="1:38">
      <c r="A31" s="198"/>
      <c r="B31" s="201">
        <v>8</v>
      </c>
      <c r="C31" s="201"/>
      <c r="D31" s="198" t="s">
        <v>281</v>
      </c>
      <c r="E31" s="198"/>
      <c r="F31" s="231" t="s">
        <v>282</v>
      </c>
      <c r="G31" s="198"/>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row>
    <row r="32" spans="1:38">
      <c r="A32" s="198"/>
      <c r="B32" s="201">
        <v>9</v>
      </c>
      <c r="C32" s="201"/>
      <c r="D32" s="198" t="s">
        <v>283</v>
      </c>
      <c r="E32" s="198"/>
      <c r="F32" s="231" t="s">
        <v>284</v>
      </c>
      <c r="G32" s="198"/>
      <c r="H32" s="198"/>
      <c r="I32" s="198"/>
      <c r="J32" s="198"/>
      <c r="K32" s="198"/>
      <c r="L32" s="198"/>
      <c r="M32" s="198"/>
      <c r="N32" s="198"/>
      <c r="O32" s="198"/>
      <c r="P32" s="198"/>
      <c r="Q32" s="198"/>
      <c r="R32" s="198"/>
      <c r="S32" s="198"/>
      <c r="T32" s="198"/>
      <c r="U32" s="198"/>
      <c r="V32" s="198"/>
      <c r="W32" s="198"/>
      <c r="X32" s="198"/>
      <c r="Y32" s="198"/>
      <c r="Z32" s="198"/>
      <c r="AA32" s="198"/>
      <c r="AB32" s="198"/>
      <c r="AC32" s="198"/>
      <c r="AD32" s="198"/>
      <c r="AE32" s="198"/>
      <c r="AF32" s="198"/>
      <c r="AG32" s="198"/>
      <c r="AH32" s="198"/>
      <c r="AI32" s="198"/>
      <c r="AJ32" s="198"/>
      <c r="AK32" s="198"/>
      <c r="AL32" s="198"/>
    </row>
    <row r="33" spans="1:38">
      <c r="A33" s="198"/>
      <c r="B33" s="201">
        <v>10</v>
      </c>
      <c r="C33" s="201"/>
      <c r="D33" s="198" t="s">
        <v>285</v>
      </c>
      <c r="E33" s="198"/>
      <c r="F33" s="231" t="s">
        <v>286</v>
      </c>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row>
    <row r="34" spans="1:38" ht="27.75" customHeight="1">
      <c r="A34" s="198"/>
      <c r="B34" s="201">
        <v>11</v>
      </c>
      <c r="C34" s="198"/>
      <c r="D34" s="298" t="s">
        <v>287</v>
      </c>
      <c r="E34" s="2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row>
    <row r="35" spans="1:38">
      <c r="A35" s="198"/>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row>
    <row r="36" spans="1:38">
      <c r="A36" s="198"/>
      <c r="B36" s="198"/>
      <c r="C36" s="198"/>
      <c r="D36" s="198"/>
      <c r="E36" s="198"/>
      <c r="F36" s="198"/>
      <c r="G36" s="198"/>
      <c r="H36" s="198"/>
      <c r="I36" s="198"/>
      <c r="J36" s="198"/>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row>
    <row r="37" spans="1:38">
      <c r="A37" s="198"/>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198"/>
      <c r="AL37" s="198"/>
    </row>
    <row r="38" spans="1:38">
      <c r="A38" s="198"/>
      <c r="B38" s="198"/>
      <c r="C38" s="198"/>
      <c r="D38" s="198"/>
      <c r="E38" s="198"/>
      <c r="F38" s="198"/>
      <c r="G38" s="198"/>
      <c r="H38" s="198"/>
      <c r="I38" s="198"/>
      <c r="J38" s="198"/>
      <c r="K38" s="198"/>
      <c r="L38" s="198"/>
      <c r="M38" s="198"/>
      <c r="N38" s="198"/>
      <c r="O38" s="198"/>
      <c r="P38" s="198"/>
      <c r="Q38" s="198"/>
      <c r="R38" s="198"/>
      <c r="S38" s="198"/>
      <c r="T38" s="198"/>
      <c r="U38" s="198"/>
      <c r="V38" s="198"/>
      <c r="W38" s="198"/>
      <c r="X38" s="198"/>
      <c r="Y38" s="198"/>
      <c r="Z38" s="198"/>
      <c r="AA38" s="198"/>
      <c r="AB38" s="198"/>
      <c r="AC38" s="198"/>
      <c r="AD38" s="198"/>
      <c r="AE38" s="198"/>
      <c r="AF38" s="198"/>
      <c r="AG38" s="198"/>
      <c r="AH38" s="198"/>
      <c r="AI38" s="198"/>
      <c r="AJ38" s="198"/>
      <c r="AK38" s="198"/>
      <c r="AL38" s="198"/>
    </row>
    <row r="39" spans="1:38">
      <c r="A39" s="198"/>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198"/>
      <c r="AD39" s="198"/>
      <c r="AE39" s="198"/>
      <c r="AF39" s="198"/>
      <c r="AG39" s="198"/>
      <c r="AH39" s="198"/>
      <c r="AI39" s="198"/>
      <c r="AJ39" s="198"/>
      <c r="AK39" s="198"/>
      <c r="AL39" s="198"/>
    </row>
    <row r="40" spans="1:38">
      <c r="A40" s="198"/>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8"/>
      <c r="Z40" s="198"/>
      <c r="AA40" s="198"/>
      <c r="AB40" s="198"/>
      <c r="AC40" s="198"/>
      <c r="AD40" s="198"/>
      <c r="AE40" s="198"/>
      <c r="AF40" s="198"/>
      <c r="AG40" s="198"/>
      <c r="AH40" s="198"/>
      <c r="AI40" s="198"/>
      <c r="AJ40" s="198"/>
      <c r="AK40" s="198"/>
      <c r="AL40" s="198"/>
    </row>
    <row r="41" spans="1:38">
      <c r="A41" s="198"/>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8"/>
      <c r="Z41" s="198"/>
      <c r="AA41" s="198"/>
      <c r="AB41" s="198"/>
      <c r="AC41" s="198"/>
      <c r="AD41" s="198"/>
      <c r="AE41" s="198"/>
      <c r="AF41" s="198"/>
      <c r="AG41" s="198"/>
      <c r="AH41" s="198"/>
      <c r="AI41" s="198"/>
      <c r="AJ41" s="198"/>
      <c r="AK41" s="198"/>
      <c r="AL41" s="198"/>
    </row>
    <row r="42" spans="1:38">
      <c r="A42" s="198"/>
      <c r="B42" s="198"/>
      <c r="C42" s="198"/>
      <c r="D42" s="198"/>
      <c r="E42" s="198"/>
      <c r="F42" s="198"/>
      <c r="G42" s="198"/>
      <c r="H42" s="198"/>
      <c r="I42" s="198"/>
      <c r="J42" s="198"/>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row>
    <row r="43" spans="1:38">
      <c r="A43" s="198"/>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8"/>
      <c r="AF43" s="198"/>
      <c r="AG43" s="198"/>
      <c r="AH43" s="198"/>
      <c r="AI43" s="198"/>
      <c r="AJ43" s="198"/>
      <c r="AK43" s="198"/>
      <c r="AL43" s="198"/>
    </row>
    <row r="44" spans="1:38">
      <c r="A44" s="198"/>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row>
    <row r="45" spans="1:38">
      <c r="A45" s="198"/>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row>
    <row r="46" spans="1:38">
      <c r="A46" s="198"/>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c r="AI46" s="198"/>
      <c r="AJ46" s="198"/>
      <c r="AK46" s="198"/>
      <c r="AL46" s="198"/>
    </row>
    <row r="47" spans="1:38">
      <c r="A47" s="198"/>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8"/>
      <c r="Z47" s="198"/>
      <c r="AA47" s="198"/>
      <c r="AB47" s="198"/>
      <c r="AC47" s="198"/>
      <c r="AD47" s="198"/>
      <c r="AE47" s="198"/>
      <c r="AF47" s="198"/>
      <c r="AG47" s="198"/>
      <c r="AH47" s="198"/>
      <c r="AI47" s="198"/>
      <c r="AJ47" s="198"/>
      <c r="AK47" s="198"/>
      <c r="AL47" s="198"/>
    </row>
    <row r="48" spans="1:38">
      <c r="A48" s="198"/>
      <c r="B48" s="198"/>
      <c r="C48" s="198"/>
      <c r="D48" s="198"/>
      <c r="E48" s="198"/>
      <c r="F48" s="198"/>
      <c r="G48" s="198"/>
      <c r="H48" s="198"/>
      <c r="I48" s="198"/>
      <c r="J48" s="198"/>
      <c r="K48" s="198"/>
      <c r="L48" s="198"/>
      <c r="M48" s="198"/>
      <c r="N48" s="198"/>
      <c r="O48" s="198"/>
      <c r="P48" s="198"/>
      <c r="Q48" s="198"/>
      <c r="R48" s="198"/>
      <c r="S48" s="198"/>
      <c r="T48" s="198"/>
      <c r="U48" s="198"/>
      <c r="V48" s="198"/>
      <c r="W48" s="198"/>
      <c r="X48" s="198"/>
      <c r="Y48" s="198"/>
      <c r="Z48" s="198"/>
      <c r="AA48" s="198"/>
      <c r="AB48" s="198"/>
      <c r="AC48" s="198"/>
      <c r="AD48" s="198"/>
      <c r="AE48" s="198"/>
      <c r="AF48" s="198"/>
      <c r="AG48" s="198"/>
      <c r="AH48" s="198"/>
      <c r="AI48" s="198"/>
      <c r="AJ48" s="198"/>
      <c r="AK48" s="198"/>
      <c r="AL48" s="198"/>
    </row>
    <row r="49" spans="1:38">
      <c r="A49" s="198"/>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row>
    <row r="50" spans="1:38">
      <c r="A50" s="198"/>
      <c r="B50" s="198"/>
      <c r="C50" s="198"/>
      <c r="D50" s="198"/>
      <c r="E50" s="198"/>
      <c r="F50" s="198"/>
      <c r="G50" s="198"/>
      <c r="H50" s="198"/>
      <c r="I50" s="198"/>
      <c r="J50" s="198"/>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row>
    <row r="51" spans="1:38">
      <c r="A51" s="198"/>
      <c r="B51" s="198"/>
      <c r="C51" s="198"/>
      <c r="D51" s="198"/>
      <c r="E51" s="198"/>
      <c r="F51" s="198"/>
      <c r="G51" s="198"/>
      <c r="H51" s="198"/>
      <c r="I51" s="198"/>
      <c r="J51" s="198"/>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row>
    <row r="52" spans="1:38">
      <c r="A52" s="198"/>
      <c r="B52" s="198"/>
      <c r="C52" s="198"/>
      <c r="D52" s="198"/>
      <c r="E52" s="198"/>
      <c r="F52" s="198"/>
      <c r="G52" s="198"/>
      <c r="H52" s="198"/>
      <c r="I52" s="198"/>
      <c r="J52" s="198"/>
      <c r="K52" s="198"/>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198"/>
      <c r="AI52" s="198"/>
      <c r="AJ52" s="198"/>
      <c r="AK52" s="198"/>
      <c r="AL52" s="198"/>
    </row>
    <row r="53" spans="1:38">
      <c r="A53" s="198"/>
      <c r="B53" s="198"/>
      <c r="C53" s="198"/>
      <c r="D53" s="198"/>
      <c r="E53" s="198"/>
      <c r="F53" s="198"/>
      <c r="G53" s="198"/>
      <c r="H53" s="198"/>
      <c r="I53" s="198"/>
      <c r="J53" s="198"/>
      <c r="K53" s="198"/>
      <c r="L53" s="198"/>
      <c r="M53" s="198"/>
      <c r="N53" s="198"/>
      <c r="O53" s="198"/>
      <c r="P53" s="198"/>
      <c r="Q53" s="198"/>
      <c r="R53" s="198"/>
      <c r="S53" s="198"/>
      <c r="T53" s="198"/>
      <c r="U53" s="198"/>
      <c r="V53" s="198"/>
      <c r="W53" s="198"/>
      <c r="X53" s="198"/>
      <c r="Y53" s="198"/>
      <c r="Z53" s="198"/>
      <c r="AA53" s="198"/>
      <c r="AB53" s="198"/>
      <c r="AC53" s="198"/>
      <c r="AD53" s="198"/>
      <c r="AE53" s="198"/>
      <c r="AF53" s="198"/>
      <c r="AG53" s="198"/>
      <c r="AH53" s="198"/>
      <c r="AI53" s="198"/>
      <c r="AJ53" s="198"/>
      <c r="AK53" s="198"/>
      <c r="AL53" s="198"/>
    </row>
    <row r="54" spans="1:38">
      <c r="A54" s="198"/>
      <c r="B54" s="198"/>
      <c r="C54" s="198"/>
      <c r="D54" s="198"/>
      <c r="E54" s="198"/>
      <c r="F54" s="198"/>
      <c r="G54" s="198"/>
      <c r="H54" s="198"/>
      <c r="I54" s="198"/>
      <c r="J54" s="198"/>
      <c r="K54" s="198"/>
      <c r="L54" s="198"/>
      <c r="M54" s="198"/>
      <c r="N54" s="198"/>
      <c r="O54" s="198"/>
      <c r="P54" s="198"/>
      <c r="Q54" s="198"/>
      <c r="R54" s="198"/>
      <c r="S54" s="198"/>
      <c r="T54" s="198"/>
      <c r="U54" s="198"/>
      <c r="V54" s="198"/>
      <c r="W54" s="198"/>
      <c r="X54" s="198"/>
      <c r="Y54" s="198"/>
      <c r="Z54" s="198"/>
      <c r="AA54" s="198"/>
      <c r="AB54" s="198"/>
      <c r="AC54" s="198"/>
      <c r="AD54" s="198"/>
      <c r="AE54" s="198"/>
      <c r="AF54" s="198"/>
      <c r="AG54" s="198"/>
      <c r="AH54" s="198"/>
      <c r="AI54" s="198"/>
      <c r="AJ54" s="198"/>
      <c r="AK54" s="198"/>
      <c r="AL54" s="198"/>
    </row>
    <row r="55" spans="1:38">
      <c r="A55" s="198"/>
      <c r="B55" s="198"/>
      <c r="C55" s="198"/>
      <c r="D55" s="198"/>
      <c r="E55" s="198"/>
      <c r="F55" s="198"/>
      <c r="G55" s="198"/>
      <c r="H55" s="198"/>
      <c r="I55" s="198"/>
      <c r="J55" s="198"/>
      <c r="K55" s="198"/>
      <c r="L55" s="198"/>
      <c r="M55" s="198"/>
      <c r="N55" s="198"/>
      <c r="O55" s="198"/>
      <c r="P55" s="198"/>
      <c r="Q55" s="198"/>
      <c r="R55" s="198"/>
      <c r="S55" s="198"/>
      <c r="T55" s="198"/>
      <c r="U55" s="198"/>
      <c r="V55" s="198"/>
      <c r="W55" s="198"/>
      <c r="X55" s="198"/>
      <c r="Y55" s="198"/>
      <c r="Z55" s="198"/>
      <c r="AA55" s="198"/>
      <c r="AB55" s="198"/>
      <c r="AC55" s="198"/>
      <c r="AD55" s="198"/>
      <c r="AE55" s="198"/>
      <c r="AF55" s="198"/>
      <c r="AG55" s="198"/>
      <c r="AH55" s="198"/>
      <c r="AI55" s="198"/>
      <c r="AJ55" s="198"/>
      <c r="AK55" s="198"/>
      <c r="AL55" s="198"/>
    </row>
    <row r="56" spans="1:38">
      <c r="A56" s="198"/>
      <c r="B56" s="198"/>
      <c r="C56" s="198"/>
      <c r="D56" s="198"/>
      <c r="E56" s="198"/>
      <c r="F56" s="198"/>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c r="AL56" s="198"/>
    </row>
    <row r="57" spans="1:38">
      <c r="A57" s="198"/>
      <c r="B57" s="198"/>
      <c r="C57" s="198"/>
      <c r="D57" s="198"/>
      <c r="E57" s="198"/>
      <c r="F57" s="198"/>
      <c r="G57" s="198"/>
      <c r="H57" s="198"/>
      <c r="I57" s="198"/>
      <c r="J57" s="198"/>
      <c r="K57" s="198"/>
      <c r="L57" s="198"/>
      <c r="M57" s="198"/>
      <c r="N57" s="198"/>
      <c r="O57" s="198"/>
      <c r="P57" s="198"/>
      <c r="Q57" s="198"/>
      <c r="R57" s="198"/>
      <c r="S57" s="198"/>
      <c r="T57" s="198"/>
      <c r="U57" s="198"/>
      <c r="V57" s="198"/>
      <c r="W57" s="198"/>
      <c r="X57" s="198"/>
      <c r="Y57" s="198"/>
      <c r="Z57" s="198"/>
      <c r="AA57" s="198"/>
      <c r="AB57" s="198"/>
      <c r="AC57" s="198"/>
      <c r="AD57" s="198"/>
      <c r="AE57" s="198"/>
      <c r="AF57" s="198"/>
      <c r="AG57" s="198"/>
      <c r="AH57" s="198"/>
      <c r="AI57" s="198"/>
      <c r="AJ57" s="198"/>
      <c r="AK57" s="198"/>
      <c r="AL57" s="198"/>
    </row>
  </sheetData>
  <mergeCells count="3">
    <mergeCell ref="E3:H3"/>
    <mergeCell ref="D34:E34"/>
    <mergeCell ref="E4:H4"/>
  </mergeCells>
  <hyperlinks>
    <hyperlink ref="F26" r:id="rId1" display="https://www.rm.dk/om-os/organisation/baredygtighed/region-midtjyllands-klimaregnskab/" xr:uid="{411FCD70-6A98-461F-B5DF-8C3DC1A23557}"/>
    <hyperlink ref="F25" r:id="rId2" xr:uid="{97E270F3-B352-428C-BD29-EAC10EFE257A}"/>
    <hyperlink ref="F29" r:id="rId3" xr:uid="{BF6EA3EB-FC8F-4B7B-95D4-D095C56EB370}"/>
    <hyperlink ref="F30" r:id="rId4" display="https://www.regionh.dk/til-fagfolk/klima-og-miljoe/groen-omstilling-af-hospitalerne/miljoeindsatser/sider/affald-saadan-haandterer-vi-det.aspx" xr:uid="{E3F4FDFE-1C29-4AA1-9A81-D094DD2A5237}"/>
    <hyperlink ref="F31" r:id="rId5" xr:uid="{AE5DD88D-35A3-4CA0-BB1F-2070F0D2CBBA}"/>
    <hyperlink ref="F28" r:id="rId6" display="https://www.regioner.dk/media/wsjhdgkk/nordic-criteria-for-more-sustainable-packaging-october-2023.pdf" xr:uid="{ED1C047A-94ED-4A59-93C8-24B4957A5FBC}"/>
    <hyperlink ref="F32" r:id="rId7" xr:uid="{9A0B2EB6-7E68-48E6-BBCB-B4851CC8FD6E}"/>
    <hyperlink ref="F33" r:id="rId8" display="https://www.alumeco.dk/aluminium/klima-og-miljo/" xr:uid="{009F487C-355D-45A0-ACB8-18814BB0DE2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B1E98-03BD-402E-B461-EB7E68EC5805}">
  <sheetPr codeName="Sheet6">
    <tabColor theme="2"/>
  </sheetPr>
  <dimension ref="A1:Z92"/>
  <sheetViews>
    <sheetView zoomScale="70" zoomScaleNormal="70" workbookViewId="0">
      <selection activeCell="L28" sqref="L28:L29"/>
    </sheetView>
  </sheetViews>
  <sheetFormatPr defaultColWidth="9.08984375" defaultRowHeight="13.8"/>
  <cols>
    <col min="1" max="1" width="3.453125" style="2" customWidth="1"/>
    <col min="2" max="2" width="24.26953125" style="2" customWidth="1"/>
    <col min="3" max="3" width="17.1796875" style="2" customWidth="1"/>
    <col min="4" max="9" width="9.08984375" style="2" bestFit="1"/>
    <col min="10" max="10" width="2.26953125" style="2" customWidth="1"/>
    <col min="11" max="11" width="29" style="2" customWidth="1"/>
    <col min="12" max="12" width="16.453125" style="2" customWidth="1"/>
    <col min="13" max="13" width="52.36328125" style="2" customWidth="1"/>
    <col min="14" max="14" width="47.453125" style="2" customWidth="1"/>
    <col min="15" max="16" width="25.6328125" style="2" customWidth="1"/>
    <col min="17" max="17" width="7.453125" style="2" customWidth="1"/>
    <col min="18" max="19" width="7.1796875" style="2" customWidth="1"/>
    <col min="20" max="22" width="9.08984375" style="2"/>
    <col min="23" max="23" width="5.81640625" style="2" customWidth="1"/>
    <col min="24" max="24" width="20.453125" style="2" bestFit="1" customWidth="1"/>
    <col min="25" max="25" width="26.453125" style="2" customWidth="1"/>
    <col min="26" max="26" width="21.90625" style="2" customWidth="1"/>
    <col min="27" max="16384" width="9.08984375" style="2"/>
  </cols>
  <sheetData>
    <row r="1" spans="1:26" s="239" customFormat="1" ht="22.8" thickBot="1">
      <c r="B1" s="239" t="s">
        <v>288</v>
      </c>
    </row>
    <row r="2" spans="1:26" ht="8.4" customHeight="1" thickBot="1">
      <c r="A2" s="254"/>
      <c r="B2" s="254"/>
      <c r="C2" s="254"/>
      <c r="D2" s="254"/>
      <c r="E2" s="254"/>
      <c r="F2" s="254"/>
      <c r="G2" s="254"/>
      <c r="H2" s="254"/>
      <c r="I2" s="254"/>
      <c r="J2" s="254"/>
      <c r="K2" s="254"/>
      <c r="L2" s="254"/>
      <c r="M2" s="254"/>
      <c r="N2" s="254"/>
      <c r="O2" s="254"/>
      <c r="P2" s="254"/>
      <c r="Q2" s="254"/>
      <c r="R2" s="254"/>
    </row>
    <row r="3" spans="1:26" ht="28.2" customHeight="1" thickBot="1">
      <c r="A3" s="254"/>
      <c r="B3" s="255"/>
      <c r="C3" s="254"/>
      <c r="D3" s="254"/>
      <c r="E3" s="254"/>
      <c r="F3" s="254"/>
      <c r="G3" s="254"/>
      <c r="H3" s="254"/>
      <c r="I3" s="254"/>
      <c r="J3" s="254"/>
      <c r="K3" s="256"/>
      <c r="L3" s="269" t="s">
        <v>15</v>
      </c>
      <c r="M3" s="269" t="s">
        <v>289</v>
      </c>
      <c r="N3" s="269" t="s">
        <v>290</v>
      </c>
      <c r="O3" s="269" t="s">
        <v>291</v>
      </c>
      <c r="P3" s="269" t="s">
        <v>292</v>
      </c>
      <c r="Q3" s="256"/>
      <c r="R3" s="256"/>
      <c r="S3"/>
    </row>
    <row r="4" spans="1:26" ht="30" customHeight="1">
      <c r="A4" s="254"/>
      <c r="B4" s="318"/>
      <c r="C4" s="318"/>
      <c r="D4" s="318"/>
      <c r="E4" s="318"/>
      <c r="F4" s="318"/>
      <c r="G4" s="318"/>
      <c r="H4" s="318"/>
      <c r="I4" s="318"/>
      <c r="J4" s="254"/>
      <c r="K4" s="256"/>
      <c r="L4" s="305" t="s">
        <v>293</v>
      </c>
      <c r="M4" s="312"/>
      <c r="N4" s="309" t="s">
        <v>294</v>
      </c>
      <c r="O4" s="274" t="s">
        <v>27</v>
      </c>
      <c r="P4" s="273" t="s">
        <v>15</v>
      </c>
      <c r="Q4" s="256"/>
      <c r="R4" s="256"/>
      <c r="S4"/>
    </row>
    <row r="5" spans="1:26" ht="30" customHeight="1">
      <c r="A5" s="254"/>
      <c r="B5" s="318"/>
      <c r="C5" s="318"/>
      <c r="D5" s="318"/>
      <c r="E5" s="318"/>
      <c r="F5" s="318"/>
      <c r="G5" s="318"/>
      <c r="H5" s="318"/>
      <c r="I5" s="318"/>
      <c r="J5" s="254"/>
      <c r="K5" s="256"/>
      <c r="L5" s="320"/>
      <c r="M5" s="313"/>
      <c r="N5" s="316"/>
      <c r="O5" s="270" t="s">
        <v>43</v>
      </c>
      <c r="P5" s="271" t="s">
        <v>16</v>
      </c>
      <c r="Q5" s="256"/>
      <c r="R5" s="256"/>
      <c r="S5"/>
    </row>
    <row r="6" spans="1:26" ht="30" customHeight="1" thickBot="1">
      <c r="A6" s="254"/>
      <c r="B6" s="318"/>
      <c r="C6" s="318"/>
      <c r="D6" s="318"/>
      <c r="E6" s="318"/>
      <c r="F6" s="318"/>
      <c r="G6" s="318"/>
      <c r="H6" s="318"/>
      <c r="I6" s="318"/>
      <c r="J6" s="254"/>
      <c r="K6" s="256"/>
      <c r="L6" s="321"/>
      <c r="M6" s="314"/>
      <c r="N6" s="319"/>
      <c r="O6" s="275" t="s">
        <v>295</v>
      </c>
      <c r="P6" s="276" t="s">
        <v>296</v>
      </c>
      <c r="Q6" s="256"/>
      <c r="R6" s="256"/>
      <c r="S6"/>
    </row>
    <row r="7" spans="1:26" ht="30" customHeight="1">
      <c r="A7" s="254"/>
      <c r="B7" s="318"/>
      <c r="C7" s="318"/>
      <c r="D7" s="318"/>
      <c r="E7" s="318"/>
      <c r="F7" s="318"/>
      <c r="G7" s="318"/>
      <c r="H7" s="318"/>
      <c r="I7" s="318"/>
      <c r="J7" s="254"/>
      <c r="K7" s="256"/>
      <c r="L7" s="305" t="s">
        <v>297</v>
      </c>
      <c r="M7" s="312"/>
      <c r="N7" s="309" t="s">
        <v>298</v>
      </c>
      <c r="O7" s="277" t="s">
        <v>299</v>
      </c>
      <c r="P7" s="278" t="s">
        <v>15</v>
      </c>
      <c r="Q7" s="256"/>
      <c r="R7" s="256"/>
      <c r="S7"/>
      <c r="Z7" s="151"/>
    </row>
    <row r="8" spans="1:26" ht="30" customHeight="1">
      <c r="A8" s="254"/>
      <c r="B8" s="318"/>
      <c r="C8" s="318"/>
      <c r="D8" s="318"/>
      <c r="E8" s="318"/>
      <c r="F8" s="318"/>
      <c r="G8" s="318"/>
      <c r="H8" s="318"/>
      <c r="I8" s="318"/>
      <c r="J8" s="254"/>
      <c r="K8" s="256"/>
      <c r="L8" s="306"/>
      <c r="M8" s="313"/>
      <c r="N8" s="310"/>
      <c r="O8" s="279" t="s">
        <v>59</v>
      </c>
      <c r="P8" s="280" t="s">
        <v>16</v>
      </c>
      <c r="Q8" s="256"/>
      <c r="R8" s="256"/>
      <c r="S8"/>
    </row>
    <row r="9" spans="1:26" ht="30" customHeight="1">
      <c r="A9" s="254"/>
      <c r="B9" s="257"/>
      <c r="C9" s="257"/>
      <c r="D9" s="257"/>
      <c r="E9" s="257"/>
      <c r="F9" s="257"/>
      <c r="G9" s="257"/>
      <c r="H9" s="257"/>
      <c r="I9" s="257"/>
      <c r="J9" s="254"/>
      <c r="K9" s="256"/>
      <c r="L9" s="306"/>
      <c r="M9" s="313"/>
      <c r="N9" s="310"/>
      <c r="O9" s="279" t="s">
        <v>300</v>
      </c>
      <c r="P9" s="280" t="s">
        <v>301</v>
      </c>
      <c r="Q9" s="256"/>
      <c r="R9" s="256"/>
      <c r="S9"/>
    </row>
    <row r="10" spans="1:26" ht="30" customHeight="1">
      <c r="A10" s="254"/>
      <c r="B10" s="258"/>
      <c r="C10" s="259"/>
      <c r="D10" s="254"/>
      <c r="E10" s="254"/>
      <c r="F10" s="254"/>
      <c r="G10" s="254"/>
      <c r="H10" s="254"/>
      <c r="I10" s="254"/>
      <c r="J10" s="254"/>
      <c r="K10" s="256"/>
      <c r="L10" s="306"/>
      <c r="M10" s="313"/>
      <c r="N10" s="310"/>
      <c r="O10" s="279" t="s">
        <v>302</v>
      </c>
      <c r="P10" s="280" t="s">
        <v>303</v>
      </c>
      <c r="Q10" s="256"/>
      <c r="R10" s="256"/>
      <c r="S10"/>
    </row>
    <row r="11" spans="1:26" ht="30" customHeight="1" thickBot="1">
      <c r="A11" s="254"/>
      <c r="B11" s="260"/>
      <c r="C11" s="254"/>
      <c r="D11" s="254"/>
      <c r="E11" s="254"/>
      <c r="F11" s="254"/>
      <c r="G11" s="254"/>
      <c r="H11" s="254"/>
      <c r="I11" s="254"/>
      <c r="J11" s="254"/>
      <c r="K11" s="256"/>
      <c r="L11" s="307"/>
      <c r="M11" s="314"/>
      <c r="N11" s="311"/>
      <c r="O11" s="281" t="s">
        <v>304</v>
      </c>
      <c r="P11" s="282" t="s">
        <v>305</v>
      </c>
      <c r="Q11" s="256"/>
      <c r="R11" s="256"/>
      <c r="S11"/>
    </row>
    <row r="12" spans="1:26" ht="30" customHeight="1">
      <c r="A12" s="254"/>
      <c r="B12" s="260"/>
      <c r="C12" s="254"/>
      <c r="D12" s="254"/>
      <c r="E12" s="254"/>
      <c r="F12" s="254"/>
      <c r="G12" s="254"/>
      <c r="H12" s="254"/>
      <c r="I12" s="254"/>
      <c r="J12" s="254"/>
      <c r="K12" s="256"/>
      <c r="L12" s="305" t="s">
        <v>306</v>
      </c>
      <c r="M12" s="312"/>
      <c r="N12" s="309" t="s">
        <v>307</v>
      </c>
      <c r="O12" s="283" t="s">
        <v>308</v>
      </c>
      <c r="P12" s="284" t="s">
        <v>15</v>
      </c>
      <c r="Q12" s="256"/>
      <c r="R12" s="256"/>
      <c r="S12"/>
    </row>
    <row r="13" spans="1:26" ht="30" customHeight="1">
      <c r="A13" s="254"/>
      <c r="B13" s="261"/>
      <c r="C13" s="254"/>
      <c r="D13" s="254"/>
      <c r="E13" s="254"/>
      <c r="F13" s="254"/>
      <c r="G13" s="254"/>
      <c r="H13" s="254"/>
      <c r="I13" s="254"/>
      <c r="J13" s="254"/>
      <c r="K13" s="256"/>
      <c r="L13" s="306"/>
      <c r="M13" s="313"/>
      <c r="N13" s="316"/>
      <c r="O13" s="285" t="s">
        <v>59</v>
      </c>
      <c r="P13" s="272" t="s">
        <v>16</v>
      </c>
      <c r="Q13" s="256"/>
      <c r="R13" s="256"/>
      <c r="S13"/>
    </row>
    <row r="14" spans="1:26" ht="30" customHeight="1">
      <c r="A14" s="254"/>
      <c r="B14" s="259"/>
      <c r="C14" s="254"/>
      <c r="D14" s="254"/>
      <c r="E14" s="254"/>
      <c r="F14" s="254"/>
      <c r="G14" s="254"/>
      <c r="H14" s="254"/>
      <c r="I14" s="254"/>
      <c r="J14" s="254"/>
      <c r="K14" s="256"/>
      <c r="L14" s="306"/>
      <c r="M14" s="313"/>
      <c r="N14" s="316"/>
      <c r="O14" s="285" t="s">
        <v>309</v>
      </c>
      <c r="P14" s="272" t="s">
        <v>305</v>
      </c>
      <c r="Q14" s="256"/>
      <c r="R14" s="256"/>
      <c r="S14"/>
    </row>
    <row r="15" spans="1:26" ht="30" customHeight="1">
      <c r="A15" s="254"/>
      <c r="B15" s="259"/>
      <c r="C15" s="254"/>
      <c r="D15" s="254"/>
      <c r="E15" s="254"/>
      <c r="F15" s="254"/>
      <c r="G15" s="254"/>
      <c r="H15" s="254"/>
      <c r="I15" s="254"/>
      <c r="J15" s="254"/>
      <c r="K15" s="256"/>
      <c r="L15" s="308"/>
      <c r="M15" s="315"/>
      <c r="N15" s="317"/>
      <c r="O15" s="285" t="s">
        <v>310</v>
      </c>
      <c r="P15" s="272" t="s">
        <v>301</v>
      </c>
      <c r="Q15" s="256"/>
      <c r="R15" s="256"/>
      <c r="S15"/>
    </row>
    <row r="16" spans="1:26">
      <c r="A16" s="254"/>
      <c r="B16" s="262"/>
      <c r="C16" s="254"/>
      <c r="D16" s="254"/>
      <c r="E16" s="254"/>
      <c r="F16" s="254"/>
      <c r="G16" s="254"/>
      <c r="H16" s="254"/>
      <c r="I16" s="254"/>
      <c r="J16" s="254"/>
      <c r="K16" s="256"/>
      <c r="L16" s="263"/>
      <c r="M16" s="263"/>
      <c r="N16" s="263"/>
      <c r="O16" s="263"/>
      <c r="P16" s="263"/>
      <c r="Q16" s="256"/>
      <c r="R16" s="256"/>
      <c r="S16"/>
    </row>
    <row r="17" spans="1:19">
      <c r="A17" s="254"/>
      <c r="B17" s="254"/>
      <c r="C17" s="254"/>
      <c r="D17" s="254"/>
      <c r="E17" s="254"/>
      <c r="F17" s="254"/>
      <c r="G17" s="254"/>
      <c r="H17" s="254"/>
      <c r="I17" s="254"/>
      <c r="J17" s="254"/>
      <c r="K17" s="256"/>
      <c r="L17" s="263"/>
      <c r="M17" s="263"/>
      <c r="N17" s="263"/>
      <c r="O17" s="263"/>
      <c r="P17" s="263"/>
      <c r="Q17" s="256"/>
      <c r="R17" s="256"/>
      <c r="S17"/>
    </row>
    <row r="18" spans="1:19">
      <c r="A18" s="254"/>
      <c r="B18" s="254"/>
      <c r="C18" s="254"/>
      <c r="D18" s="254"/>
      <c r="E18" s="254"/>
      <c r="F18" s="254"/>
      <c r="G18" s="254"/>
      <c r="H18" s="254"/>
      <c r="I18" s="254"/>
      <c r="J18" s="254"/>
      <c r="K18" s="254"/>
      <c r="L18" s="263"/>
      <c r="M18" s="263"/>
      <c r="N18" s="263"/>
      <c r="O18" s="263"/>
      <c r="P18" s="263"/>
      <c r="Q18" s="256"/>
      <c r="R18" s="256"/>
      <c r="S18"/>
    </row>
    <row r="19" spans="1:19" ht="14.25" customHeight="1">
      <c r="A19" s="254"/>
      <c r="B19" s="254"/>
      <c r="C19" s="254"/>
      <c r="D19" s="254"/>
      <c r="E19" s="254"/>
      <c r="F19" s="254"/>
      <c r="G19" s="254"/>
      <c r="H19" s="254"/>
      <c r="I19" s="254"/>
      <c r="J19" s="254"/>
      <c r="K19" s="254"/>
      <c r="L19" s="254"/>
      <c r="M19" s="254"/>
      <c r="N19" s="254"/>
      <c r="O19" s="254"/>
      <c r="P19" s="254"/>
      <c r="Q19" s="254"/>
      <c r="R19" s="254"/>
    </row>
    <row r="20" spans="1:19" ht="14.25" customHeight="1">
      <c r="A20" s="254"/>
      <c r="B20" s="254"/>
      <c r="C20" s="254"/>
      <c r="D20" s="254"/>
      <c r="E20" s="254"/>
      <c r="F20" s="254"/>
      <c r="G20" s="254"/>
      <c r="H20" s="254"/>
      <c r="I20" s="254"/>
      <c r="J20" s="254"/>
      <c r="K20" s="254"/>
      <c r="L20" s="254"/>
      <c r="M20" s="254"/>
      <c r="N20" s="254"/>
      <c r="O20" s="254"/>
      <c r="P20" s="254"/>
      <c r="Q20" s="254"/>
      <c r="R20" s="254"/>
    </row>
    <row r="21" spans="1:19">
      <c r="A21" s="254"/>
      <c r="B21" s="254"/>
      <c r="C21" s="254"/>
      <c r="D21" s="254"/>
      <c r="E21" s="254"/>
      <c r="F21" s="254"/>
      <c r="G21" s="254"/>
      <c r="H21" s="254"/>
      <c r="I21" s="254"/>
      <c r="J21" s="254"/>
      <c r="K21" s="254"/>
      <c r="L21" s="263"/>
      <c r="M21" s="256"/>
      <c r="N21" s="254"/>
      <c r="O21" s="254"/>
      <c r="P21" s="254"/>
      <c r="Q21" s="254"/>
      <c r="R21" s="254"/>
    </row>
    <row r="22" spans="1:19">
      <c r="A22" s="254"/>
      <c r="B22" s="254"/>
      <c r="C22" s="254"/>
      <c r="D22" s="254"/>
      <c r="E22" s="254"/>
      <c r="F22" s="254"/>
      <c r="G22" s="254"/>
      <c r="H22" s="254"/>
      <c r="I22" s="254"/>
      <c r="J22" s="254"/>
      <c r="K22" s="254"/>
      <c r="L22" s="264"/>
      <c r="M22" s="304"/>
      <c r="N22" s="254"/>
      <c r="O22" s="254"/>
      <c r="P22" s="254"/>
      <c r="Q22" s="254"/>
      <c r="R22" s="254"/>
    </row>
    <row r="23" spans="1:19">
      <c r="A23" s="254"/>
      <c r="B23" s="254"/>
      <c r="C23" s="254"/>
      <c r="D23" s="254"/>
      <c r="E23" s="254"/>
      <c r="F23" s="254"/>
      <c r="G23" s="254"/>
      <c r="H23" s="254"/>
      <c r="I23" s="254"/>
      <c r="J23" s="254"/>
      <c r="K23" s="254"/>
      <c r="L23" s="264"/>
      <c r="M23" s="304"/>
      <c r="N23" s="254"/>
      <c r="O23" s="254"/>
      <c r="P23" s="254"/>
      <c r="Q23" s="254"/>
      <c r="R23" s="254"/>
    </row>
    <row r="24" spans="1:19" ht="16.2">
      <c r="A24" s="254"/>
      <c r="B24" s="265"/>
      <c r="C24" s="254"/>
      <c r="D24" s="254"/>
      <c r="E24" s="254"/>
      <c r="F24" s="254"/>
      <c r="G24" s="254"/>
      <c r="H24" s="254"/>
      <c r="I24" s="254"/>
      <c r="J24" s="254"/>
      <c r="K24" s="254"/>
      <c r="L24" s="254"/>
      <c r="M24" s="254"/>
      <c r="N24" s="254"/>
      <c r="O24" s="254"/>
      <c r="P24" s="254"/>
      <c r="Q24" s="254"/>
      <c r="R24" s="254"/>
    </row>
    <row r="25" spans="1:19">
      <c r="A25" s="254"/>
      <c r="B25" s="266"/>
      <c r="C25" s="254"/>
      <c r="D25" s="254"/>
      <c r="E25" s="254"/>
      <c r="F25" s="254"/>
      <c r="G25" s="254"/>
      <c r="H25" s="254"/>
      <c r="I25" s="254"/>
      <c r="J25" s="254"/>
      <c r="K25" s="254"/>
      <c r="L25" s="254"/>
      <c r="M25" s="254"/>
      <c r="N25" s="254"/>
      <c r="O25" s="254"/>
      <c r="P25" s="254"/>
      <c r="Q25" s="254"/>
      <c r="R25" s="254"/>
    </row>
    <row r="26" spans="1:19">
      <c r="A26" s="254"/>
      <c r="B26" s="254"/>
      <c r="C26" s="254"/>
      <c r="D26" s="254"/>
      <c r="E26" s="254"/>
      <c r="F26" s="254"/>
      <c r="G26" s="254"/>
      <c r="H26" s="254"/>
      <c r="I26" s="254"/>
      <c r="J26" s="254"/>
      <c r="K26" s="254"/>
      <c r="L26" s="254"/>
      <c r="M26" s="254"/>
      <c r="N26" s="254"/>
      <c r="O26" s="254"/>
      <c r="P26" s="254"/>
      <c r="Q26" s="254"/>
      <c r="R26" s="254"/>
    </row>
    <row r="27" spans="1:19">
      <c r="A27" s="254"/>
      <c r="B27" s="254"/>
      <c r="C27" s="254"/>
      <c r="D27" s="254"/>
      <c r="E27" s="254"/>
      <c r="F27" s="254"/>
      <c r="G27" s="254"/>
      <c r="H27" s="254"/>
      <c r="I27" s="254"/>
      <c r="J27" s="254"/>
      <c r="K27" s="254"/>
      <c r="L27" s="254"/>
      <c r="M27" s="254"/>
      <c r="N27" s="254"/>
      <c r="O27" s="254"/>
      <c r="P27" s="254"/>
      <c r="Q27" s="254"/>
      <c r="R27" s="254"/>
    </row>
    <row r="28" spans="1:19" ht="16.2">
      <c r="A28" s="254"/>
      <c r="B28" s="265"/>
      <c r="C28" s="254"/>
      <c r="D28" s="254"/>
      <c r="E28" s="254"/>
      <c r="F28" s="254"/>
      <c r="G28" s="254"/>
      <c r="H28" s="254"/>
      <c r="I28" s="254"/>
      <c r="J28" s="254"/>
      <c r="K28" s="264"/>
      <c r="L28" s="304"/>
      <c r="M28" s="254"/>
      <c r="N28" s="254"/>
      <c r="O28" s="254"/>
      <c r="P28" s="254"/>
      <c r="Q28" s="254"/>
      <c r="R28" s="254"/>
    </row>
    <row r="29" spans="1:19" ht="16.5" customHeight="1">
      <c r="A29" s="254"/>
      <c r="B29" s="254"/>
      <c r="C29" s="254"/>
      <c r="D29" s="254"/>
      <c r="E29" s="254"/>
      <c r="F29" s="254"/>
      <c r="G29" s="254"/>
      <c r="H29" s="254"/>
      <c r="I29" s="254"/>
      <c r="J29" s="254"/>
      <c r="K29" s="264"/>
      <c r="L29" s="304"/>
      <c r="M29" s="254"/>
      <c r="N29" s="254"/>
      <c r="O29" s="254"/>
      <c r="P29" s="254"/>
      <c r="Q29" s="254"/>
      <c r="R29" s="254"/>
    </row>
    <row r="30" spans="1:19" ht="16.2">
      <c r="A30" s="254"/>
      <c r="B30" s="265"/>
      <c r="C30" s="254"/>
      <c r="D30" s="254"/>
      <c r="E30" s="254"/>
      <c r="F30" s="254"/>
      <c r="G30" s="254"/>
      <c r="H30" s="254"/>
      <c r="I30" s="254"/>
      <c r="J30" s="254"/>
      <c r="K30" s="264"/>
      <c r="L30" s="304"/>
      <c r="M30" s="254"/>
      <c r="N30" s="254"/>
      <c r="O30" s="254"/>
      <c r="P30" s="254"/>
      <c r="Q30" s="254"/>
      <c r="R30" s="254"/>
    </row>
    <row r="31" spans="1:19" ht="18" customHeight="1">
      <c r="A31" s="254"/>
      <c r="B31" s="267"/>
      <c r="C31" s="267"/>
      <c r="D31" s="254"/>
      <c r="E31" s="254"/>
      <c r="F31" s="254"/>
      <c r="G31" s="254"/>
      <c r="H31" s="254"/>
      <c r="I31" s="254"/>
      <c r="J31" s="254"/>
      <c r="K31" s="264"/>
      <c r="L31" s="304"/>
      <c r="M31" s="254"/>
      <c r="N31" s="268"/>
      <c r="O31" s="254"/>
      <c r="P31" s="254"/>
      <c r="Q31" s="254"/>
      <c r="R31" s="254"/>
    </row>
    <row r="32" spans="1:19">
      <c r="A32" s="254"/>
      <c r="B32" s="267"/>
      <c r="C32" s="267"/>
      <c r="D32" s="254"/>
      <c r="E32" s="254"/>
      <c r="F32" s="254"/>
      <c r="G32" s="254"/>
      <c r="H32" s="254"/>
      <c r="I32" s="254"/>
      <c r="J32" s="254"/>
      <c r="K32" s="264"/>
      <c r="L32" s="302"/>
      <c r="M32" s="254"/>
      <c r="N32" s="254"/>
      <c r="O32" s="254"/>
      <c r="P32" s="254"/>
      <c r="Q32" s="254"/>
      <c r="R32" s="254"/>
    </row>
    <row r="33" spans="1:18" ht="63.75" customHeight="1">
      <c r="A33" s="254"/>
      <c r="B33" s="254"/>
      <c r="C33" s="254"/>
      <c r="D33" s="254"/>
      <c r="E33" s="254"/>
      <c r="F33" s="254"/>
      <c r="G33" s="254"/>
      <c r="H33" s="254"/>
      <c r="I33" s="254"/>
      <c r="J33" s="254"/>
      <c r="K33" s="264"/>
      <c r="L33" s="302"/>
      <c r="M33" s="254"/>
      <c r="N33" s="254"/>
      <c r="O33" s="254"/>
      <c r="P33" s="254"/>
      <c r="Q33" s="254"/>
      <c r="R33" s="254"/>
    </row>
    <row r="34" spans="1:18">
      <c r="A34" s="254"/>
      <c r="B34" s="254"/>
      <c r="C34" s="254"/>
      <c r="D34" s="254"/>
      <c r="E34" s="254"/>
      <c r="F34" s="254"/>
      <c r="G34" s="254"/>
      <c r="H34" s="254"/>
      <c r="I34" s="254"/>
      <c r="J34" s="254"/>
      <c r="K34" s="254"/>
      <c r="L34" s="254"/>
      <c r="M34" s="254"/>
      <c r="N34" s="254"/>
      <c r="O34" s="254"/>
      <c r="P34" s="254"/>
      <c r="Q34" s="254"/>
      <c r="R34" s="254"/>
    </row>
    <row r="35" spans="1:18">
      <c r="A35" s="254"/>
      <c r="B35" s="254"/>
      <c r="C35" s="254"/>
      <c r="D35" s="254"/>
      <c r="E35" s="254"/>
      <c r="F35" s="254"/>
      <c r="G35" s="254"/>
      <c r="H35" s="254"/>
      <c r="I35" s="254"/>
      <c r="J35" s="254"/>
      <c r="K35" s="254"/>
      <c r="L35" s="254"/>
      <c r="M35" s="254"/>
      <c r="N35" s="254"/>
      <c r="O35" s="254"/>
      <c r="P35" s="254"/>
      <c r="Q35" s="254"/>
      <c r="R35" s="254"/>
    </row>
    <row r="36" spans="1:18" ht="24.75" customHeight="1">
      <c r="A36" s="254"/>
      <c r="B36" s="254"/>
      <c r="C36" s="254"/>
      <c r="D36" s="254"/>
      <c r="E36" s="254"/>
      <c r="F36" s="254"/>
      <c r="G36" s="254"/>
      <c r="H36" s="254"/>
      <c r="I36" s="254"/>
      <c r="J36" s="254"/>
      <c r="K36" s="254"/>
      <c r="L36" s="254"/>
      <c r="M36" s="254"/>
      <c r="N36" s="303"/>
      <c r="O36" s="254"/>
      <c r="P36" s="254"/>
      <c r="Q36" s="254"/>
      <c r="R36" s="254"/>
    </row>
    <row r="37" spans="1:18" ht="24.75" customHeight="1">
      <c r="A37" s="254"/>
      <c r="B37" s="254"/>
      <c r="C37" s="254"/>
      <c r="D37" s="254"/>
      <c r="E37" s="254"/>
      <c r="F37" s="254"/>
      <c r="G37" s="254"/>
      <c r="H37" s="254"/>
      <c r="I37" s="254"/>
      <c r="J37" s="254"/>
      <c r="K37" s="254"/>
      <c r="L37" s="254"/>
      <c r="M37" s="254"/>
      <c r="N37" s="303"/>
      <c r="O37" s="254"/>
      <c r="P37" s="254"/>
      <c r="Q37" s="254"/>
      <c r="R37" s="254"/>
    </row>
    <row r="38" spans="1:18" ht="9.75" customHeight="1">
      <c r="A38" s="254"/>
      <c r="B38" s="254"/>
      <c r="C38" s="254"/>
      <c r="D38" s="254"/>
      <c r="E38" s="254"/>
      <c r="F38" s="254"/>
      <c r="G38" s="254"/>
      <c r="H38" s="254"/>
      <c r="I38" s="254"/>
      <c r="J38" s="254"/>
      <c r="K38" s="254"/>
      <c r="L38" s="254"/>
      <c r="M38" s="254"/>
      <c r="N38" s="303"/>
      <c r="O38" s="254"/>
      <c r="P38" s="254"/>
      <c r="Q38" s="254"/>
      <c r="R38" s="254"/>
    </row>
    <row r="39" spans="1:18">
      <c r="A39" s="254"/>
      <c r="B39" s="254"/>
      <c r="C39" s="254"/>
      <c r="D39" s="254"/>
      <c r="E39" s="254"/>
      <c r="F39" s="254"/>
      <c r="G39" s="254"/>
      <c r="H39" s="254"/>
      <c r="I39" s="254"/>
      <c r="J39" s="254"/>
      <c r="K39" s="254"/>
      <c r="L39" s="254"/>
      <c r="M39" s="254"/>
      <c r="N39" s="254"/>
      <c r="O39" s="254"/>
      <c r="P39" s="254"/>
      <c r="Q39" s="254"/>
      <c r="R39" s="254"/>
    </row>
    <row r="40" spans="1:18">
      <c r="A40" s="254"/>
      <c r="B40" s="254"/>
      <c r="C40" s="254"/>
      <c r="D40" s="254"/>
      <c r="E40" s="254"/>
      <c r="F40" s="254"/>
      <c r="G40" s="254"/>
      <c r="H40" s="254"/>
      <c r="I40" s="254"/>
      <c r="J40" s="254"/>
      <c r="K40" s="254"/>
      <c r="L40" s="254"/>
      <c r="M40" s="254"/>
      <c r="N40" s="254"/>
      <c r="O40" s="254"/>
      <c r="P40" s="254"/>
      <c r="Q40" s="254"/>
      <c r="R40" s="254"/>
    </row>
    <row r="41" spans="1:18">
      <c r="A41" s="254"/>
      <c r="B41" s="254"/>
      <c r="C41" s="254"/>
      <c r="D41" s="254"/>
      <c r="E41" s="254"/>
      <c r="F41" s="254"/>
      <c r="G41" s="254"/>
      <c r="H41" s="254"/>
      <c r="I41" s="254"/>
      <c r="J41" s="254"/>
      <c r="K41" s="254"/>
      <c r="L41" s="254"/>
      <c r="M41" s="254"/>
      <c r="N41" s="254"/>
      <c r="O41" s="254"/>
      <c r="P41" s="254"/>
      <c r="Q41" s="254"/>
      <c r="R41" s="254"/>
    </row>
    <row r="42" spans="1:18" ht="20.25" customHeight="1">
      <c r="A42" s="254"/>
      <c r="B42" s="254"/>
      <c r="C42" s="254"/>
      <c r="D42" s="254"/>
      <c r="E42" s="254"/>
      <c r="F42" s="254"/>
      <c r="G42" s="254"/>
      <c r="H42" s="254"/>
      <c r="I42" s="254"/>
      <c r="J42" s="254"/>
      <c r="K42" s="254"/>
      <c r="L42" s="254"/>
      <c r="M42" s="254"/>
      <c r="N42" s="254"/>
      <c r="O42" s="254"/>
      <c r="P42" s="254"/>
      <c r="Q42" s="254"/>
      <c r="R42" s="254"/>
    </row>
    <row r="43" spans="1:18">
      <c r="A43" s="254"/>
      <c r="B43" s="254"/>
      <c r="C43" s="254"/>
      <c r="D43" s="254"/>
      <c r="E43" s="254"/>
      <c r="F43" s="254"/>
      <c r="G43" s="254"/>
      <c r="H43" s="254"/>
      <c r="I43" s="254"/>
      <c r="J43" s="254"/>
      <c r="K43" s="254"/>
      <c r="L43" s="254"/>
      <c r="M43" s="254"/>
      <c r="N43" s="254"/>
      <c r="O43" s="254"/>
      <c r="P43" s="254"/>
      <c r="Q43" s="254"/>
      <c r="R43" s="254"/>
    </row>
    <row r="44" spans="1:18">
      <c r="A44" s="254"/>
      <c r="B44" s="254"/>
      <c r="C44" s="254"/>
      <c r="D44" s="254"/>
      <c r="E44" s="254"/>
      <c r="F44" s="254"/>
      <c r="G44" s="254"/>
      <c r="H44" s="254"/>
      <c r="I44" s="254"/>
      <c r="J44" s="254"/>
      <c r="K44" s="254"/>
      <c r="L44" s="254"/>
      <c r="M44" s="254"/>
      <c r="N44" s="254"/>
      <c r="O44" s="254"/>
      <c r="P44" s="254"/>
      <c r="Q44" s="254"/>
      <c r="R44" s="254"/>
    </row>
    <row r="45" spans="1:18" ht="15" customHeight="1">
      <c r="A45" s="254"/>
      <c r="B45" s="254"/>
      <c r="C45" s="254"/>
      <c r="D45" s="254"/>
      <c r="E45" s="254"/>
      <c r="F45" s="254"/>
      <c r="G45" s="254"/>
      <c r="H45" s="254"/>
      <c r="I45" s="254"/>
      <c r="J45" s="254"/>
      <c r="K45" s="254"/>
      <c r="L45" s="254"/>
      <c r="M45" s="254"/>
      <c r="N45" s="254"/>
      <c r="O45" s="254"/>
      <c r="P45" s="254"/>
      <c r="Q45" s="254"/>
      <c r="R45" s="254"/>
    </row>
    <row r="46" spans="1:18">
      <c r="A46" s="254"/>
      <c r="B46" s="254"/>
      <c r="C46" s="254"/>
      <c r="D46" s="254"/>
      <c r="E46" s="254"/>
      <c r="F46" s="254"/>
      <c r="G46" s="254"/>
      <c r="H46" s="254"/>
      <c r="I46" s="254"/>
      <c r="J46" s="254"/>
      <c r="K46" s="254"/>
      <c r="L46" s="254"/>
      <c r="M46" s="254"/>
      <c r="N46" s="254"/>
      <c r="O46" s="254"/>
      <c r="P46" s="254"/>
      <c r="Q46" s="254"/>
      <c r="R46" s="254"/>
    </row>
    <row r="47" spans="1:18">
      <c r="A47" s="254"/>
      <c r="B47" s="254"/>
      <c r="C47" s="254"/>
      <c r="D47" s="254"/>
      <c r="E47" s="254"/>
      <c r="F47" s="254"/>
      <c r="G47" s="254"/>
      <c r="H47" s="254"/>
      <c r="I47" s="254"/>
      <c r="J47" s="254"/>
      <c r="K47" s="254"/>
      <c r="L47" s="254"/>
      <c r="M47" s="254"/>
      <c r="N47" s="254"/>
      <c r="O47" s="254"/>
      <c r="P47" s="254"/>
      <c r="Q47" s="254"/>
      <c r="R47" s="254"/>
    </row>
    <row r="48" spans="1:18">
      <c r="A48" s="254"/>
      <c r="B48" s="254"/>
      <c r="C48" s="254"/>
      <c r="D48" s="254"/>
      <c r="E48" s="254"/>
      <c r="F48" s="254"/>
      <c r="G48" s="254"/>
      <c r="H48" s="254"/>
      <c r="I48" s="254"/>
      <c r="J48" s="254"/>
      <c r="K48" s="254"/>
      <c r="L48" s="254"/>
      <c r="M48" s="254"/>
      <c r="N48" s="254"/>
      <c r="O48" s="254"/>
      <c r="P48" s="254"/>
      <c r="Q48" s="254"/>
      <c r="R48" s="254"/>
    </row>
    <row r="49" spans="1:18">
      <c r="A49" s="254"/>
      <c r="B49" s="254"/>
      <c r="C49" s="254"/>
      <c r="D49" s="254"/>
      <c r="E49" s="254"/>
      <c r="F49" s="254"/>
      <c r="G49" s="254"/>
      <c r="H49" s="254"/>
      <c r="I49" s="254"/>
      <c r="J49" s="254"/>
      <c r="K49" s="254"/>
      <c r="L49" s="254"/>
      <c r="M49" s="254"/>
      <c r="N49" s="254"/>
      <c r="O49" s="254"/>
      <c r="P49" s="254"/>
      <c r="Q49" s="254"/>
      <c r="R49" s="254"/>
    </row>
    <row r="50" spans="1:18">
      <c r="A50" s="254"/>
      <c r="B50" s="254"/>
      <c r="C50" s="254"/>
      <c r="D50" s="254"/>
      <c r="E50" s="254"/>
      <c r="F50" s="254"/>
      <c r="G50" s="254"/>
      <c r="H50" s="254"/>
      <c r="I50" s="254"/>
      <c r="J50" s="254"/>
      <c r="K50" s="254"/>
      <c r="L50" s="254"/>
      <c r="M50" s="254"/>
      <c r="N50" s="254"/>
      <c r="O50" s="254"/>
      <c r="P50" s="254"/>
      <c r="Q50" s="254"/>
      <c r="R50" s="254"/>
    </row>
    <row r="51" spans="1:18">
      <c r="A51" s="254"/>
      <c r="B51" s="254"/>
      <c r="C51" s="254"/>
      <c r="D51" s="254"/>
      <c r="E51" s="254"/>
      <c r="F51" s="254"/>
      <c r="G51" s="254"/>
      <c r="H51" s="254"/>
      <c r="I51" s="254"/>
      <c r="J51" s="254"/>
      <c r="K51" s="254"/>
      <c r="L51" s="254"/>
      <c r="M51" s="254"/>
      <c r="N51" s="254"/>
      <c r="O51" s="254"/>
      <c r="P51" s="254"/>
      <c r="Q51" s="254"/>
      <c r="R51" s="254"/>
    </row>
    <row r="52" spans="1:18">
      <c r="A52" s="254"/>
      <c r="B52" s="254"/>
      <c r="C52" s="254"/>
      <c r="D52" s="254"/>
      <c r="E52" s="254"/>
      <c r="F52" s="254"/>
      <c r="G52" s="254"/>
      <c r="H52" s="254"/>
      <c r="I52" s="254"/>
      <c r="J52" s="254"/>
      <c r="K52" s="254"/>
      <c r="L52" s="254"/>
      <c r="M52" s="254"/>
      <c r="N52" s="254"/>
      <c r="O52" s="254"/>
      <c r="P52" s="254"/>
      <c r="Q52" s="254"/>
      <c r="R52" s="254"/>
    </row>
    <row r="53" spans="1:18">
      <c r="A53" s="254"/>
      <c r="B53" s="254"/>
      <c r="C53" s="254"/>
      <c r="D53" s="254"/>
      <c r="E53" s="254"/>
      <c r="F53" s="254"/>
      <c r="G53" s="254"/>
      <c r="H53" s="254"/>
      <c r="I53" s="254"/>
      <c r="J53" s="254"/>
      <c r="K53" s="254"/>
      <c r="L53" s="254"/>
      <c r="M53" s="254"/>
      <c r="N53" s="254"/>
      <c r="O53" s="254"/>
      <c r="P53" s="254"/>
      <c r="Q53" s="254"/>
      <c r="R53" s="254"/>
    </row>
    <row r="54" spans="1:18">
      <c r="A54" s="254"/>
      <c r="B54" s="254"/>
      <c r="C54" s="254"/>
      <c r="D54" s="254"/>
      <c r="E54" s="254"/>
      <c r="F54" s="254"/>
      <c r="G54" s="254"/>
      <c r="H54" s="254"/>
      <c r="I54" s="254"/>
      <c r="J54" s="254"/>
      <c r="K54" s="254"/>
      <c r="L54" s="254"/>
      <c r="M54" s="254"/>
      <c r="N54" s="254"/>
      <c r="O54" s="254"/>
      <c r="P54" s="254"/>
      <c r="Q54" s="254"/>
      <c r="R54" s="254"/>
    </row>
    <row r="55" spans="1:18">
      <c r="A55" s="254"/>
      <c r="B55" s="254"/>
      <c r="C55" s="254"/>
      <c r="D55" s="254"/>
      <c r="E55" s="254"/>
      <c r="F55" s="254"/>
      <c r="G55" s="254"/>
      <c r="H55" s="254"/>
      <c r="I55" s="254"/>
      <c r="J55" s="254"/>
      <c r="K55" s="254"/>
      <c r="L55" s="254"/>
      <c r="M55" s="254"/>
      <c r="N55" s="254"/>
      <c r="O55" s="254"/>
      <c r="P55" s="254"/>
      <c r="Q55" s="254"/>
      <c r="R55" s="254"/>
    </row>
    <row r="56" spans="1:18">
      <c r="A56" s="254"/>
      <c r="B56" s="254"/>
      <c r="C56" s="254"/>
      <c r="D56" s="254"/>
      <c r="E56" s="254"/>
      <c r="F56" s="254"/>
      <c r="G56" s="254"/>
      <c r="H56" s="254"/>
      <c r="I56" s="254"/>
      <c r="J56" s="254"/>
      <c r="K56" s="254"/>
      <c r="L56" s="254"/>
      <c r="M56" s="254"/>
      <c r="N56" s="254"/>
      <c r="O56" s="254"/>
      <c r="P56" s="254"/>
      <c r="Q56" s="254"/>
      <c r="R56" s="254"/>
    </row>
    <row r="57" spans="1:18">
      <c r="A57" s="254"/>
      <c r="B57" s="254"/>
      <c r="C57" s="254"/>
      <c r="D57" s="254"/>
      <c r="E57" s="254"/>
      <c r="F57" s="254"/>
      <c r="G57" s="254"/>
      <c r="H57" s="254"/>
      <c r="I57" s="254"/>
      <c r="J57" s="254"/>
      <c r="K57" s="254"/>
      <c r="L57" s="254"/>
      <c r="M57" s="254"/>
      <c r="N57" s="254"/>
      <c r="O57" s="254"/>
      <c r="P57" s="254"/>
      <c r="Q57" s="254"/>
      <c r="R57" s="254"/>
    </row>
    <row r="58" spans="1:18">
      <c r="A58" s="254"/>
      <c r="B58" s="254"/>
      <c r="C58" s="254"/>
      <c r="D58" s="254"/>
      <c r="E58" s="254"/>
      <c r="F58" s="254"/>
      <c r="G58" s="254"/>
      <c r="H58" s="254"/>
      <c r="I58" s="254"/>
      <c r="J58" s="254"/>
      <c r="K58" s="254"/>
      <c r="L58" s="254"/>
      <c r="M58" s="254"/>
      <c r="N58" s="254"/>
      <c r="O58" s="254"/>
      <c r="P58" s="254"/>
      <c r="Q58" s="254"/>
      <c r="R58" s="254"/>
    </row>
    <row r="59" spans="1:18">
      <c r="A59" s="254"/>
      <c r="B59" s="254"/>
      <c r="C59" s="254"/>
      <c r="D59" s="254"/>
      <c r="E59" s="254"/>
      <c r="F59" s="254"/>
      <c r="G59" s="254"/>
      <c r="H59" s="254"/>
      <c r="I59" s="254"/>
      <c r="J59" s="254"/>
      <c r="K59" s="254"/>
      <c r="L59" s="254"/>
      <c r="M59" s="254"/>
      <c r="N59" s="254"/>
      <c r="O59" s="254"/>
      <c r="P59" s="254"/>
      <c r="Q59" s="254"/>
      <c r="R59" s="254"/>
    </row>
    <row r="60" spans="1:18">
      <c r="A60" s="254"/>
      <c r="B60" s="254"/>
      <c r="C60" s="254"/>
      <c r="D60" s="254"/>
      <c r="E60" s="254"/>
      <c r="F60" s="254"/>
      <c r="G60" s="254"/>
      <c r="H60" s="254"/>
      <c r="I60" s="254"/>
      <c r="J60" s="254"/>
      <c r="K60" s="254"/>
      <c r="L60" s="254"/>
      <c r="M60" s="254"/>
      <c r="N60" s="254"/>
      <c r="O60" s="254"/>
      <c r="P60" s="254"/>
      <c r="Q60" s="254"/>
      <c r="R60" s="254"/>
    </row>
    <row r="61" spans="1:18">
      <c r="A61" s="254"/>
      <c r="B61" s="254"/>
      <c r="C61" s="254"/>
      <c r="D61" s="254"/>
      <c r="E61" s="254"/>
      <c r="F61" s="254"/>
      <c r="G61" s="254"/>
      <c r="H61" s="254"/>
      <c r="I61" s="254"/>
      <c r="J61" s="254"/>
      <c r="K61" s="254"/>
      <c r="L61" s="254"/>
      <c r="M61" s="254"/>
      <c r="N61" s="254"/>
      <c r="O61" s="254"/>
      <c r="P61" s="254"/>
      <c r="Q61" s="254"/>
      <c r="R61" s="254"/>
    </row>
    <row r="62" spans="1:18">
      <c r="A62" s="254"/>
      <c r="B62" s="254"/>
      <c r="C62" s="254"/>
      <c r="D62" s="254"/>
      <c r="E62" s="254"/>
      <c r="F62" s="254"/>
      <c r="G62" s="254"/>
      <c r="H62" s="254"/>
      <c r="I62" s="254"/>
      <c r="J62" s="254"/>
      <c r="K62" s="254"/>
      <c r="L62" s="254"/>
      <c r="M62" s="254"/>
      <c r="N62" s="254"/>
      <c r="O62" s="254"/>
      <c r="P62" s="254"/>
      <c r="Q62" s="254"/>
      <c r="R62" s="254"/>
    </row>
    <row r="63" spans="1:18">
      <c r="A63" s="254"/>
      <c r="B63" s="254"/>
      <c r="C63" s="254"/>
      <c r="D63" s="254"/>
      <c r="E63" s="254"/>
      <c r="F63" s="254"/>
      <c r="G63" s="254"/>
      <c r="H63" s="254"/>
      <c r="I63" s="254"/>
      <c r="J63" s="254"/>
      <c r="K63" s="254"/>
      <c r="L63" s="254"/>
      <c r="M63" s="254"/>
      <c r="N63" s="254"/>
      <c r="O63" s="254"/>
      <c r="P63" s="254"/>
      <c r="Q63" s="254"/>
      <c r="R63" s="254"/>
    </row>
    <row r="64" spans="1:18">
      <c r="A64" s="254"/>
      <c r="B64" s="254"/>
      <c r="C64" s="254"/>
      <c r="D64" s="254"/>
      <c r="E64" s="254"/>
      <c r="F64" s="254"/>
      <c r="G64" s="254"/>
      <c r="H64" s="254"/>
      <c r="I64" s="254"/>
      <c r="J64" s="254"/>
      <c r="K64" s="254"/>
      <c r="L64" s="254"/>
      <c r="M64" s="254"/>
      <c r="N64" s="254"/>
      <c r="O64" s="254"/>
      <c r="P64" s="254"/>
      <c r="Q64" s="254"/>
      <c r="R64" s="254"/>
    </row>
    <row r="65" spans="1:18">
      <c r="A65" s="254"/>
      <c r="B65" s="254"/>
      <c r="C65" s="254"/>
      <c r="D65" s="254"/>
      <c r="E65" s="254"/>
      <c r="F65" s="254"/>
      <c r="G65" s="254"/>
      <c r="H65" s="254"/>
      <c r="I65" s="254"/>
      <c r="J65" s="254"/>
      <c r="K65" s="254"/>
      <c r="L65" s="254"/>
      <c r="M65" s="254"/>
      <c r="N65" s="254"/>
      <c r="O65" s="254"/>
      <c r="P65" s="254"/>
      <c r="Q65" s="254"/>
      <c r="R65" s="254"/>
    </row>
    <row r="66" spans="1:18">
      <c r="A66" s="254"/>
      <c r="B66" s="254"/>
      <c r="C66" s="254"/>
      <c r="D66" s="254"/>
      <c r="E66" s="254"/>
      <c r="F66" s="254"/>
      <c r="G66" s="254"/>
      <c r="H66" s="254"/>
      <c r="I66" s="254"/>
      <c r="J66" s="254"/>
      <c r="K66" s="254"/>
      <c r="L66" s="254"/>
      <c r="M66" s="254"/>
      <c r="N66" s="254"/>
      <c r="O66" s="254"/>
      <c r="P66" s="254"/>
      <c r="Q66" s="254"/>
      <c r="R66" s="254"/>
    </row>
    <row r="67" spans="1:18">
      <c r="A67" s="254"/>
      <c r="B67" s="254"/>
      <c r="C67" s="254"/>
      <c r="D67" s="254"/>
      <c r="E67" s="254"/>
      <c r="F67" s="254"/>
      <c r="G67" s="254"/>
      <c r="H67" s="254"/>
      <c r="I67" s="254"/>
      <c r="J67" s="254"/>
      <c r="K67" s="254"/>
      <c r="L67" s="254"/>
      <c r="M67" s="254"/>
      <c r="N67" s="254"/>
      <c r="O67" s="254"/>
      <c r="P67" s="254"/>
      <c r="Q67" s="254"/>
      <c r="R67" s="254"/>
    </row>
    <row r="68" spans="1:18">
      <c r="A68" s="254"/>
      <c r="B68" s="254"/>
      <c r="C68" s="254"/>
      <c r="D68" s="254"/>
      <c r="E68" s="254"/>
      <c r="F68" s="254"/>
      <c r="G68" s="254"/>
      <c r="H68" s="254"/>
      <c r="I68" s="254"/>
      <c r="J68" s="254"/>
      <c r="K68" s="254"/>
      <c r="L68" s="254"/>
      <c r="M68" s="254"/>
      <c r="N68" s="254"/>
      <c r="O68" s="254"/>
      <c r="P68" s="254"/>
      <c r="Q68" s="254"/>
      <c r="R68" s="254"/>
    </row>
    <row r="69" spans="1:18">
      <c r="A69" s="254"/>
      <c r="B69" s="254"/>
      <c r="C69" s="254"/>
      <c r="D69" s="254"/>
      <c r="E69" s="254"/>
      <c r="F69" s="254"/>
      <c r="G69" s="254"/>
      <c r="H69" s="254"/>
      <c r="I69" s="254"/>
      <c r="J69" s="254"/>
      <c r="K69" s="254"/>
      <c r="L69" s="254"/>
      <c r="M69" s="254"/>
      <c r="N69" s="254"/>
      <c r="O69" s="254"/>
      <c r="P69" s="254"/>
      <c r="Q69" s="254"/>
      <c r="R69" s="254"/>
    </row>
    <row r="70" spans="1:18">
      <c r="A70" s="254"/>
      <c r="B70" s="254"/>
      <c r="C70" s="254"/>
      <c r="D70" s="254"/>
      <c r="E70" s="254"/>
      <c r="F70" s="254"/>
      <c r="G70" s="254"/>
      <c r="H70" s="254"/>
      <c r="I70" s="254"/>
      <c r="J70" s="254"/>
      <c r="K70" s="254"/>
      <c r="L70" s="254"/>
      <c r="M70" s="254"/>
      <c r="N70" s="254"/>
      <c r="O70" s="254"/>
      <c r="P70" s="254"/>
      <c r="Q70" s="254"/>
      <c r="R70" s="254"/>
    </row>
    <row r="71" spans="1:18">
      <c r="A71" s="254"/>
      <c r="B71" s="254"/>
      <c r="C71" s="254"/>
      <c r="D71" s="254"/>
      <c r="E71" s="254"/>
      <c r="F71" s="254"/>
      <c r="G71" s="254"/>
      <c r="H71" s="254"/>
      <c r="I71" s="254"/>
      <c r="J71" s="254"/>
      <c r="K71" s="254"/>
      <c r="L71" s="254"/>
      <c r="M71" s="254"/>
      <c r="N71" s="254"/>
      <c r="O71" s="254"/>
      <c r="P71" s="254"/>
      <c r="Q71" s="254"/>
      <c r="R71" s="254"/>
    </row>
    <row r="72" spans="1:18">
      <c r="A72" s="254"/>
      <c r="B72" s="254"/>
      <c r="C72" s="254"/>
      <c r="D72" s="254"/>
      <c r="E72" s="254"/>
      <c r="F72" s="254"/>
      <c r="G72" s="254"/>
      <c r="H72" s="254"/>
      <c r="I72" s="254"/>
      <c r="J72" s="254"/>
      <c r="K72" s="254"/>
      <c r="L72" s="254"/>
      <c r="M72" s="254"/>
      <c r="N72" s="254"/>
      <c r="O72" s="254"/>
      <c r="P72" s="254"/>
      <c r="Q72" s="254"/>
      <c r="R72" s="254"/>
    </row>
    <row r="73" spans="1:18">
      <c r="A73" s="254"/>
      <c r="B73" s="254"/>
      <c r="C73" s="254"/>
      <c r="D73" s="254"/>
      <c r="E73" s="254"/>
      <c r="F73" s="254"/>
      <c r="G73" s="254"/>
      <c r="H73" s="254"/>
      <c r="I73" s="254"/>
      <c r="J73" s="254"/>
      <c r="K73" s="254"/>
      <c r="L73" s="254"/>
      <c r="M73" s="254"/>
      <c r="N73" s="254"/>
      <c r="O73" s="254"/>
      <c r="P73" s="254"/>
      <c r="Q73" s="254"/>
      <c r="R73" s="254"/>
    </row>
    <row r="74" spans="1:18">
      <c r="A74" s="254"/>
      <c r="B74" s="254"/>
      <c r="C74" s="254"/>
      <c r="D74" s="254"/>
      <c r="E74" s="254"/>
      <c r="F74" s="254"/>
      <c r="G74" s="254"/>
      <c r="H74" s="254"/>
      <c r="I74" s="254"/>
      <c r="J74" s="254"/>
      <c r="K74" s="254"/>
      <c r="L74" s="254"/>
      <c r="M74" s="254"/>
      <c r="N74" s="254"/>
      <c r="O74" s="254"/>
      <c r="P74" s="254"/>
      <c r="Q74" s="254"/>
      <c r="R74" s="254"/>
    </row>
    <row r="75" spans="1:18">
      <c r="A75" s="254"/>
      <c r="B75" s="254"/>
      <c r="C75" s="254"/>
      <c r="D75" s="254"/>
      <c r="E75" s="254"/>
      <c r="F75" s="254"/>
      <c r="G75" s="254"/>
      <c r="H75" s="254"/>
      <c r="I75" s="254"/>
      <c r="J75" s="254"/>
      <c r="K75" s="254"/>
      <c r="L75" s="254"/>
      <c r="M75" s="254"/>
      <c r="N75" s="254"/>
      <c r="O75" s="254"/>
      <c r="P75" s="254"/>
      <c r="Q75" s="254"/>
      <c r="R75" s="254"/>
    </row>
    <row r="76" spans="1:18">
      <c r="A76" s="254"/>
      <c r="B76" s="254"/>
      <c r="C76" s="254"/>
      <c r="D76" s="254"/>
      <c r="E76" s="254"/>
      <c r="F76" s="254"/>
      <c r="G76" s="254"/>
      <c r="H76" s="254"/>
      <c r="I76" s="254"/>
      <c r="J76" s="254"/>
      <c r="K76" s="254"/>
      <c r="L76" s="254"/>
      <c r="M76" s="254"/>
      <c r="N76" s="254"/>
      <c r="O76" s="254"/>
      <c r="P76" s="254"/>
      <c r="Q76" s="254"/>
      <c r="R76" s="254"/>
    </row>
    <row r="77" spans="1:18">
      <c r="A77" s="254"/>
      <c r="B77" s="254"/>
      <c r="C77" s="254"/>
      <c r="D77" s="254"/>
      <c r="E77" s="254"/>
      <c r="F77" s="254"/>
      <c r="G77" s="254"/>
      <c r="H77" s="254"/>
      <c r="I77" s="254"/>
      <c r="J77" s="254"/>
      <c r="K77" s="254"/>
      <c r="L77" s="254"/>
      <c r="M77" s="254"/>
      <c r="N77" s="254"/>
      <c r="O77" s="254"/>
      <c r="P77" s="254"/>
      <c r="Q77" s="254"/>
      <c r="R77" s="254"/>
    </row>
    <row r="78" spans="1:18">
      <c r="A78" s="254"/>
      <c r="B78" s="254"/>
      <c r="C78" s="254"/>
      <c r="D78" s="254"/>
      <c r="E78" s="254"/>
      <c r="F78" s="254"/>
      <c r="G78" s="254"/>
      <c r="H78" s="254"/>
      <c r="I78" s="254"/>
      <c r="J78" s="254"/>
      <c r="K78" s="254"/>
      <c r="L78" s="254"/>
      <c r="M78" s="254"/>
      <c r="N78" s="254"/>
      <c r="O78" s="254"/>
      <c r="P78" s="254"/>
      <c r="Q78" s="254"/>
      <c r="R78" s="254"/>
    </row>
    <row r="79" spans="1:18">
      <c r="A79" s="254"/>
      <c r="B79" s="254"/>
      <c r="C79" s="254"/>
      <c r="D79" s="254"/>
      <c r="E79" s="254"/>
      <c r="F79" s="254"/>
      <c r="G79" s="254"/>
      <c r="H79" s="254"/>
      <c r="I79" s="254"/>
      <c r="J79" s="254"/>
      <c r="K79" s="254"/>
      <c r="L79" s="254"/>
      <c r="M79" s="254"/>
      <c r="N79" s="254"/>
      <c r="O79" s="254"/>
      <c r="P79" s="254"/>
      <c r="Q79" s="254"/>
      <c r="R79" s="254"/>
    </row>
    <row r="80" spans="1:18">
      <c r="A80" s="254"/>
      <c r="B80" s="254"/>
      <c r="C80" s="254"/>
      <c r="D80" s="254"/>
      <c r="E80" s="254"/>
      <c r="F80" s="254"/>
      <c r="G80" s="254"/>
      <c r="H80" s="254"/>
      <c r="I80" s="254"/>
      <c r="J80" s="254"/>
      <c r="K80" s="254"/>
      <c r="L80" s="254"/>
      <c r="M80" s="254"/>
      <c r="N80" s="254"/>
      <c r="O80" s="254"/>
      <c r="P80" s="254"/>
      <c r="Q80" s="254"/>
      <c r="R80" s="254"/>
    </row>
    <row r="81" spans="1:18">
      <c r="A81" s="254"/>
      <c r="B81" s="254"/>
      <c r="C81" s="254"/>
      <c r="D81" s="254"/>
      <c r="E81" s="254"/>
      <c r="F81" s="254"/>
      <c r="G81" s="254"/>
      <c r="H81" s="254"/>
      <c r="I81" s="254"/>
      <c r="J81" s="254"/>
      <c r="K81" s="254"/>
      <c r="L81" s="254"/>
      <c r="M81" s="254"/>
      <c r="N81" s="254"/>
      <c r="O81" s="254"/>
      <c r="P81" s="254"/>
      <c r="Q81" s="254"/>
      <c r="R81" s="254"/>
    </row>
    <row r="82" spans="1:18">
      <c r="A82" s="254"/>
      <c r="B82" s="254"/>
      <c r="C82" s="254"/>
      <c r="D82" s="254"/>
      <c r="E82" s="254"/>
      <c r="F82" s="254"/>
      <c r="G82" s="254"/>
      <c r="H82" s="254"/>
      <c r="I82" s="254"/>
      <c r="J82" s="254"/>
      <c r="K82" s="254"/>
      <c r="L82" s="254"/>
      <c r="M82" s="254"/>
      <c r="N82" s="254"/>
      <c r="O82" s="254"/>
      <c r="P82" s="254"/>
      <c r="Q82" s="254"/>
      <c r="R82" s="254"/>
    </row>
    <row r="83" spans="1:18">
      <c r="A83" s="254"/>
      <c r="B83" s="254"/>
      <c r="C83" s="254"/>
      <c r="D83" s="254"/>
      <c r="E83" s="254"/>
      <c r="F83" s="254"/>
      <c r="G83" s="254"/>
      <c r="H83" s="254"/>
      <c r="I83" s="254"/>
      <c r="J83" s="254"/>
      <c r="K83" s="254"/>
      <c r="L83" s="254"/>
      <c r="M83" s="254"/>
      <c r="N83" s="254"/>
      <c r="O83" s="254"/>
      <c r="P83" s="254"/>
      <c r="Q83" s="254"/>
      <c r="R83" s="254"/>
    </row>
    <row r="84" spans="1:18">
      <c r="A84" s="254"/>
      <c r="B84" s="254"/>
      <c r="C84" s="254"/>
      <c r="D84" s="254"/>
      <c r="E84" s="254"/>
      <c r="F84" s="254"/>
      <c r="G84" s="254"/>
      <c r="H84" s="254"/>
      <c r="I84" s="254"/>
      <c r="J84" s="254"/>
      <c r="K84" s="254"/>
      <c r="L84" s="254"/>
      <c r="M84" s="254"/>
      <c r="N84" s="254"/>
      <c r="O84" s="254"/>
      <c r="P84" s="254"/>
      <c r="Q84" s="254"/>
      <c r="R84" s="254"/>
    </row>
    <row r="85" spans="1:18">
      <c r="A85" s="254"/>
      <c r="B85" s="254"/>
      <c r="C85" s="254"/>
      <c r="D85" s="254"/>
      <c r="E85" s="254"/>
      <c r="F85" s="254"/>
      <c r="G85" s="254"/>
      <c r="H85" s="254"/>
      <c r="I85" s="254"/>
      <c r="J85" s="254"/>
      <c r="K85" s="254"/>
      <c r="L85" s="254"/>
      <c r="M85" s="254"/>
      <c r="N85" s="254"/>
      <c r="O85" s="254"/>
      <c r="P85" s="254"/>
      <c r="Q85" s="254"/>
      <c r="R85" s="254"/>
    </row>
    <row r="86" spans="1:18">
      <c r="A86" s="254"/>
      <c r="B86" s="254"/>
      <c r="C86" s="254"/>
      <c r="D86" s="254"/>
      <c r="E86" s="254"/>
      <c r="F86" s="254"/>
      <c r="G86" s="254"/>
      <c r="H86" s="254"/>
      <c r="I86" s="254"/>
      <c r="J86" s="254"/>
      <c r="K86" s="254"/>
      <c r="L86" s="254"/>
      <c r="M86" s="254"/>
      <c r="N86" s="254"/>
      <c r="O86" s="254"/>
      <c r="P86" s="254"/>
      <c r="Q86" s="254"/>
      <c r="R86" s="254"/>
    </row>
    <row r="87" spans="1:18">
      <c r="A87" s="254"/>
      <c r="B87" s="254"/>
      <c r="C87" s="254"/>
      <c r="D87" s="254"/>
      <c r="E87" s="254"/>
      <c r="F87" s="254"/>
      <c r="G87" s="254"/>
      <c r="H87" s="254"/>
      <c r="I87" s="254"/>
      <c r="J87" s="254"/>
      <c r="K87" s="254"/>
      <c r="L87" s="254"/>
      <c r="M87" s="254"/>
      <c r="N87" s="254"/>
      <c r="O87" s="254"/>
      <c r="P87" s="254"/>
      <c r="Q87" s="254"/>
      <c r="R87" s="254"/>
    </row>
    <row r="88" spans="1:18">
      <c r="A88" s="254"/>
      <c r="B88" s="254"/>
      <c r="C88" s="254"/>
      <c r="D88" s="254"/>
      <c r="E88" s="254"/>
      <c r="F88" s="254"/>
      <c r="G88" s="254"/>
      <c r="H88" s="254"/>
      <c r="I88" s="254"/>
      <c r="J88" s="254"/>
      <c r="K88" s="254"/>
      <c r="L88" s="254"/>
      <c r="M88" s="254"/>
      <c r="N88" s="254"/>
      <c r="O88" s="254"/>
      <c r="P88" s="254"/>
      <c r="Q88" s="254"/>
      <c r="R88" s="254"/>
    </row>
    <row r="89" spans="1:18">
      <c r="A89" s="254"/>
      <c r="B89" s="254"/>
      <c r="C89" s="254"/>
      <c r="D89" s="254"/>
      <c r="E89" s="254"/>
      <c r="F89" s="254"/>
      <c r="G89" s="254"/>
      <c r="H89" s="254"/>
      <c r="I89" s="254"/>
      <c r="J89" s="254"/>
      <c r="K89" s="254"/>
      <c r="L89" s="254"/>
      <c r="M89" s="254"/>
      <c r="N89" s="254"/>
      <c r="O89" s="254"/>
      <c r="P89" s="254"/>
      <c r="Q89" s="254"/>
      <c r="R89" s="254"/>
    </row>
    <row r="90" spans="1:18">
      <c r="A90" s="254"/>
      <c r="B90" s="254"/>
      <c r="C90" s="254"/>
      <c r="D90" s="254"/>
      <c r="E90" s="254"/>
      <c r="F90" s="254"/>
      <c r="G90" s="254"/>
      <c r="H90" s="254"/>
      <c r="I90" s="254"/>
      <c r="J90" s="254"/>
      <c r="K90" s="254"/>
      <c r="L90" s="254"/>
      <c r="M90" s="254"/>
      <c r="N90" s="254"/>
      <c r="O90" s="254"/>
      <c r="P90" s="254"/>
      <c r="Q90" s="254"/>
      <c r="R90" s="254"/>
    </row>
    <row r="91" spans="1:18">
      <c r="A91" s="254"/>
      <c r="B91" s="254"/>
      <c r="C91" s="254"/>
      <c r="D91" s="254"/>
      <c r="E91" s="254"/>
      <c r="F91" s="254"/>
      <c r="G91" s="254"/>
      <c r="H91" s="254"/>
      <c r="I91" s="254"/>
      <c r="J91" s="254"/>
      <c r="K91" s="254"/>
      <c r="L91" s="254"/>
      <c r="M91" s="254"/>
      <c r="N91" s="254"/>
      <c r="O91" s="254"/>
      <c r="P91" s="254"/>
      <c r="Q91" s="254"/>
      <c r="R91" s="254"/>
    </row>
    <row r="92" spans="1:18">
      <c r="A92" s="254"/>
      <c r="B92" s="254"/>
      <c r="C92" s="254"/>
      <c r="D92" s="254"/>
      <c r="E92" s="254"/>
      <c r="F92" s="254"/>
      <c r="G92" s="254"/>
      <c r="H92" s="254"/>
      <c r="I92" s="254"/>
      <c r="J92" s="254"/>
      <c r="K92" s="254"/>
      <c r="L92" s="254"/>
      <c r="M92" s="254"/>
      <c r="N92" s="254"/>
      <c r="O92" s="254"/>
      <c r="P92" s="254"/>
      <c r="Q92" s="254"/>
      <c r="R92" s="254"/>
    </row>
  </sheetData>
  <sheetProtection algorithmName="SHA-512" hashValue="7Su3fHKLif8oS0pESb1QsGQBoEqSggGePZFAalaV9S281ExCkLTFidFlU36pdlCgNL6F1L3hHWZmN7g8CYt0TA==" saltValue="kLGir7Cj/ExFf/39RC2Tpg==" spinCount="100000" sheet="1" selectLockedCells="1" selectUnlockedCells="1"/>
  <mergeCells count="16">
    <mergeCell ref="B4:I6"/>
    <mergeCell ref="B7:I8"/>
    <mergeCell ref="N4:N6"/>
    <mergeCell ref="M4:M6"/>
    <mergeCell ref="L4:L6"/>
    <mergeCell ref="L32:L33"/>
    <mergeCell ref="N36:N38"/>
    <mergeCell ref="M22:M23"/>
    <mergeCell ref="L28:L29"/>
    <mergeCell ref="L7:L11"/>
    <mergeCell ref="L12:L15"/>
    <mergeCell ref="N7:N11"/>
    <mergeCell ref="M7:M11"/>
    <mergeCell ref="M12:M15"/>
    <mergeCell ref="N12:N15"/>
    <mergeCell ref="L30:L3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81286-7133-4E05-A420-FB36CE947067}">
  <dimension ref="B4:E25"/>
  <sheetViews>
    <sheetView workbookViewId="0"/>
  </sheetViews>
  <sheetFormatPr defaultRowHeight="13.8"/>
  <cols>
    <col min="2" max="2" width="17.453125" customWidth="1"/>
    <col min="3" max="3" width="83.453125" customWidth="1"/>
  </cols>
  <sheetData>
    <row r="4" spans="2:5">
      <c r="B4" s="247" t="s">
        <v>311</v>
      </c>
      <c r="C4" s="247" t="s">
        <v>290</v>
      </c>
      <c r="D4" s="247"/>
      <c r="E4" s="247" t="s">
        <v>312</v>
      </c>
    </row>
    <row r="6" spans="2:5">
      <c r="B6" s="246"/>
    </row>
    <row r="7" spans="2:5">
      <c r="B7" t="s">
        <v>313</v>
      </c>
      <c r="E7" s="250" t="s">
        <v>314</v>
      </c>
    </row>
    <row r="9" spans="2:5" ht="41.4">
      <c r="B9" t="s">
        <v>315</v>
      </c>
      <c r="C9" s="249" t="s">
        <v>316</v>
      </c>
      <c r="E9" t="s">
        <v>317</v>
      </c>
    </row>
    <row r="16" spans="2:5">
      <c r="B16" s="247" t="s">
        <v>318</v>
      </c>
      <c r="C16" s="248"/>
      <c r="D16" s="248"/>
      <c r="E16" s="248"/>
    </row>
    <row r="17" spans="2:3">
      <c r="B17" t="s">
        <v>319</v>
      </c>
      <c r="C17" t="s">
        <v>320</v>
      </c>
    </row>
    <row r="18" spans="2:3">
      <c r="B18" t="s">
        <v>321</v>
      </c>
      <c r="C18" t="s">
        <v>320</v>
      </c>
    </row>
    <row r="19" spans="2:3">
      <c r="B19" t="s">
        <v>322</v>
      </c>
      <c r="C19" t="s">
        <v>323</v>
      </c>
    </row>
    <row r="21" spans="2:3">
      <c r="B21" t="s">
        <v>324</v>
      </c>
      <c r="C21" t="s">
        <v>325</v>
      </c>
    </row>
    <row r="23" spans="2:3">
      <c r="B23" t="s">
        <v>326</v>
      </c>
      <c r="C23" t="s">
        <v>327</v>
      </c>
    </row>
    <row r="25" spans="2:3">
      <c r="B25" t="s">
        <v>328</v>
      </c>
      <c r="C25" t="s">
        <v>329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7DE1B-90C9-4854-9B03-99356B5C696F}">
  <sheetPr codeName="Sheet3"/>
  <dimension ref="A1:BM28"/>
  <sheetViews>
    <sheetView workbookViewId="0"/>
  </sheetViews>
  <sheetFormatPr defaultRowHeight="13.8"/>
  <cols>
    <col min="2" max="2" width="44.26953125" bestFit="1" customWidth="1"/>
    <col min="11" max="11" width="14.453125" customWidth="1"/>
  </cols>
  <sheetData>
    <row r="1" spans="1:65" s="232" customFormat="1" ht="22.8" thickBot="1">
      <c r="A1" s="233"/>
      <c r="B1" s="233" t="s">
        <v>330</v>
      </c>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row>
    <row r="2" spans="1:65" ht="14.4" thickTop="1"/>
    <row r="5" spans="1:65" ht="16.8" thickBot="1">
      <c r="B5" s="7" t="s">
        <v>331</v>
      </c>
      <c r="I5" s="8"/>
      <c r="J5" s="8"/>
      <c r="K5" s="136" t="s">
        <v>152</v>
      </c>
      <c r="L5" s="136" t="s">
        <v>332</v>
      </c>
    </row>
    <row r="6" spans="1:65" ht="16.8" thickTop="1">
      <c r="B6" s="18" t="s">
        <v>27</v>
      </c>
      <c r="I6" s="8"/>
      <c r="J6" s="8"/>
      <c r="K6" t="s">
        <v>333</v>
      </c>
      <c r="L6" t="s">
        <v>334</v>
      </c>
    </row>
    <row r="7" spans="1:65">
      <c r="B7" t="s">
        <v>28</v>
      </c>
      <c r="K7" t="s">
        <v>39</v>
      </c>
      <c r="L7" t="s">
        <v>44</v>
      </c>
    </row>
    <row r="8" spans="1:65">
      <c r="B8" s="18" t="s">
        <v>29</v>
      </c>
      <c r="K8" t="s">
        <v>335</v>
      </c>
      <c r="L8" t="s">
        <v>46</v>
      </c>
    </row>
    <row r="9" spans="1:65">
      <c r="B9" s="38"/>
      <c r="K9" t="s">
        <v>336</v>
      </c>
      <c r="L9" t="s">
        <v>48</v>
      </c>
    </row>
    <row r="10" spans="1:65">
      <c r="K10" t="s">
        <v>337</v>
      </c>
      <c r="L10" t="s">
        <v>50</v>
      </c>
    </row>
    <row r="11" spans="1:65" ht="14.4" thickBot="1">
      <c r="B11" s="20" t="s">
        <v>338</v>
      </c>
      <c r="C11" s="23" t="s">
        <v>339</v>
      </c>
      <c r="I11" s="7" t="s">
        <v>340</v>
      </c>
      <c r="L11" t="s">
        <v>341</v>
      </c>
    </row>
    <row r="12" spans="1:65" ht="14.4" thickTop="1">
      <c r="B12" s="21" t="s">
        <v>342</v>
      </c>
      <c r="C12" s="21">
        <f>E22</f>
        <v>22</v>
      </c>
      <c r="I12" s="18" t="s">
        <v>152</v>
      </c>
      <c r="L12" t="s">
        <v>337</v>
      </c>
    </row>
    <row r="13" spans="1:65">
      <c r="B13" s="22" t="s">
        <v>343</v>
      </c>
      <c r="C13" s="22">
        <f>E23</f>
        <v>7</v>
      </c>
      <c r="I13" t="s">
        <v>332</v>
      </c>
    </row>
    <row r="14" spans="1:65">
      <c r="B14" s="21" t="s">
        <v>344</v>
      </c>
      <c r="C14" s="21">
        <f t="shared" ref="C14:C18" si="0">E24</f>
        <v>5</v>
      </c>
      <c r="I14" s="18" t="s">
        <v>345</v>
      </c>
    </row>
    <row r="15" spans="1:65">
      <c r="B15" s="22" t="s">
        <v>346</v>
      </c>
      <c r="C15" s="22">
        <f t="shared" si="0"/>
        <v>4</v>
      </c>
    </row>
    <row r="16" spans="1:65">
      <c r="B16" s="21" t="s">
        <v>347</v>
      </c>
      <c r="C16" s="21">
        <f t="shared" si="0"/>
        <v>3</v>
      </c>
    </row>
    <row r="17" spans="2:5">
      <c r="B17" s="19" t="s">
        <v>348</v>
      </c>
      <c r="C17" s="19">
        <f t="shared" si="0"/>
        <v>3</v>
      </c>
    </row>
    <row r="18" spans="2:5">
      <c r="B18" s="18" t="s">
        <v>349</v>
      </c>
      <c r="C18" s="18">
        <f t="shared" si="0"/>
        <v>2</v>
      </c>
    </row>
    <row r="19" spans="2:5">
      <c r="B19" s="19" t="s">
        <v>60</v>
      </c>
      <c r="C19" s="19">
        <v>0</v>
      </c>
    </row>
    <row r="21" spans="2:5" ht="14.4" thickBot="1">
      <c r="B21" s="7" t="s">
        <v>350</v>
      </c>
      <c r="C21" s="7" t="s">
        <v>339</v>
      </c>
      <c r="D21" s="7"/>
      <c r="E21" s="7"/>
    </row>
    <row r="22" spans="2:5" ht="14.4" thickTop="1">
      <c r="B22" s="21" t="s">
        <v>342</v>
      </c>
      <c r="C22" s="18" t="s">
        <v>152</v>
      </c>
      <c r="D22" s="18" t="s">
        <v>351</v>
      </c>
      <c r="E22" s="18">
        <v>22</v>
      </c>
    </row>
    <row r="23" spans="2:5">
      <c r="B23" s="22" t="s">
        <v>343</v>
      </c>
      <c r="C23" s="19" t="s">
        <v>152</v>
      </c>
      <c r="D23" s="19" t="s">
        <v>352</v>
      </c>
      <c r="E23" s="19">
        <v>7</v>
      </c>
    </row>
    <row r="24" spans="2:5">
      <c r="B24" s="21" t="s">
        <v>344</v>
      </c>
      <c r="C24" s="18" t="s">
        <v>353</v>
      </c>
      <c r="D24" s="18" t="s">
        <v>354</v>
      </c>
      <c r="E24" s="18">
        <v>5</v>
      </c>
    </row>
    <row r="25" spans="2:5">
      <c r="B25" s="22" t="s">
        <v>346</v>
      </c>
      <c r="C25" s="18" t="s">
        <v>353</v>
      </c>
      <c r="D25" s="18" t="s">
        <v>352</v>
      </c>
      <c r="E25" s="18">
        <v>4</v>
      </c>
    </row>
    <row r="26" spans="2:5">
      <c r="B26" s="21" t="s">
        <v>347</v>
      </c>
      <c r="C26" s="19" t="s">
        <v>353</v>
      </c>
      <c r="D26" s="19" t="s">
        <v>355</v>
      </c>
      <c r="E26" s="19">
        <v>3</v>
      </c>
    </row>
    <row r="27" spans="2:5">
      <c r="B27" s="19" t="s">
        <v>356</v>
      </c>
      <c r="C27" s="18" t="s">
        <v>357</v>
      </c>
      <c r="D27" s="18" t="s">
        <v>351</v>
      </c>
      <c r="E27" s="18">
        <v>3</v>
      </c>
    </row>
    <row r="28" spans="2:5">
      <c r="B28" s="18" t="s">
        <v>358</v>
      </c>
      <c r="C28" s="18" t="s">
        <v>357</v>
      </c>
      <c r="D28" s="18" t="s">
        <v>359</v>
      </c>
      <c r="E28" s="18">
        <v>2</v>
      </c>
    </row>
  </sheetData>
  <phoneticPr fontId="2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897B59872BDC34F82C7F032C6FE0547" ma:contentTypeVersion="15" ma:contentTypeDescription="Opret et nyt dokument." ma:contentTypeScope="" ma:versionID="2b7cc6d89acb90ce13b126fd3fa88a7e">
  <xsd:schema xmlns:xsd="http://www.w3.org/2001/XMLSchema" xmlns:xs="http://www.w3.org/2001/XMLSchema" xmlns:p="http://schemas.microsoft.com/office/2006/metadata/properties" xmlns:ns2="fc9c100e-829a-4456-ada5-2dfb6827ea1f" xmlns:ns3="73fc0b56-369f-43de-b085-af1f4e774a79" targetNamespace="http://schemas.microsoft.com/office/2006/metadata/properties" ma:root="true" ma:fieldsID="81761b5dbd135012022667715afade30" ns2:_="" ns3:_="">
    <xsd:import namespace="fc9c100e-829a-4456-ada5-2dfb6827ea1f"/>
    <xsd:import namespace="73fc0b56-369f-43de-b085-af1f4e774a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9c100e-829a-4456-ada5-2dfb6827ea1f" elementFormDefault="qualified">
    <xsd:import namespace="http://schemas.microsoft.com/office/2006/documentManagement/types"/>
    <xsd:import namespace="http://schemas.microsoft.com/office/infopath/2007/PartnerControls"/>
    <xsd:element name="SharedWithUsers" ma:index="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t med detaljer" ma:internalName="SharedWithDetails" ma:readOnly="true">
      <xsd:simpleType>
        <xsd:restriction base="dms:Note">
          <xsd:maxLength value="255"/>
        </xsd:restriction>
      </xsd:simpleType>
    </xsd:element>
    <xsd:element name="TaxCatchAll" ma:index="15" nillable="true" ma:displayName="Taxonomy Catch All Column" ma:hidden="true" ma:list="{54e9f2d1-a9d1-4bed-8d89-ab5720217f0c}" ma:internalName="TaxCatchAll" ma:showField="CatchAllData" ma:web="fc9c100e-829a-4456-ada5-2dfb6827ea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3fc0b56-369f-43de-b085-af1f4e774a7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ledmærker" ma:readOnly="false" ma:fieldId="{5cf76f15-5ced-4ddc-b409-7134ff3c332f}" ma:taxonomyMulti="true" ma:sspId="ca8f607e-2ea2-4bf9-9ed7-d705b4a0e3d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c9c100e-829a-4456-ada5-2dfb6827ea1f" xsi:nil="true"/>
    <lcf76f155ced4ddcb4097134ff3c332f xmlns="73fc0b56-369f-43de-b085-af1f4e774a7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0F060A-D0B8-4042-82E2-456F2629B121}">
  <ds:schemaRefs>
    <ds:schemaRef ds:uri="http://schemas.microsoft.com/sharepoint/v3/contenttype/forms"/>
  </ds:schemaRefs>
</ds:datastoreItem>
</file>

<file path=customXml/itemProps2.xml><?xml version="1.0" encoding="utf-8"?>
<ds:datastoreItem xmlns:ds="http://schemas.openxmlformats.org/officeDocument/2006/customXml" ds:itemID="{6B08491E-6B8A-467B-977F-C1516A18DD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9c100e-829a-4456-ada5-2dfb6827ea1f"/>
    <ds:schemaRef ds:uri="73fc0b56-369f-43de-b085-af1f4e774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CC00DD-28AF-48EC-9A5D-F79B40026703}">
  <ds:schemaRefs>
    <ds:schemaRef ds:uri="http://schemas.microsoft.com/office/2006/metadata/properties"/>
    <ds:schemaRef ds:uri="http://schemas.microsoft.com/office/infopath/2007/PartnerControls"/>
    <ds:schemaRef ds:uri="fc9c100e-829a-4456-ada5-2dfb6827ea1f"/>
    <ds:schemaRef ds:uri="73fc0b56-369f-43de-b085-af1f4e774a79"/>
  </ds:schemaRefs>
</ds:datastoreItem>
</file>

<file path=docMetadata/LabelInfo.xml><?xml version="1.0" encoding="utf-8"?>
<clbl:labelList xmlns:clbl="http://schemas.microsoft.com/office/2020/mipLabelMetadata">
  <clbl:label id="{5ae0adb3-8717-46ff-a4b9-d0edecfe40f3}" enabled="0" method="" siteId="{5ae0adb3-8717-46ff-a4b9-d0edecfe40f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Navngivne områder</vt:lpstr>
      </vt:variant>
      <vt:variant>
        <vt:i4>1</vt:i4>
      </vt:variant>
    </vt:vector>
  </HeadingPairs>
  <TitlesOfParts>
    <vt:vector size="8" baseType="lpstr">
      <vt:lpstr>Introduction</vt:lpstr>
      <vt:lpstr>Scoring model</vt:lpstr>
      <vt:lpstr>Data emissions</vt:lpstr>
      <vt:lpstr>Data disposal</vt:lpstr>
      <vt:lpstr>Example description</vt:lpstr>
      <vt:lpstr>Versionshistorik</vt:lpstr>
      <vt:lpstr>Lists</vt:lpstr>
      <vt:lpstr>list</vt:lpstr>
    </vt:vector>
  </TitlesOfParts>
  <Manager/>
  <Company>COWI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Lisbet Poll Hansen</dc:creator>
  <cp:keywords/>
  <dc:description/>
  <cp:lastModifiedBy>Sofie Pedersen</cp:lastModifiedBy>
  <cp:revision/>
  <dcterms:created xsi:type="dcterms:W3CDTF">2016-04-18T12:29:47Z</dcterms:created>
  <dcterms:modified xsi:type="dcterms:W3CDTF">2026-07-10T12:01:44Z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0x0101001897B59872BDC34F82C7F032C6FE0547</vt:lpwstr>
  </property>
  <property fmtid="{D5CDD505-2E9C-101B-9397-08002B2CF9AE}" pid="3" name="MediaServiceImageTags">
    <vt:lpwstr/>
  </property>
</Properties>
</file>